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https://d.docs.live.net/c0c2d1bf05ee7a32/Documents/PROJET/FENAFER MALI/CONTENU/SEGOU/"/>
    </mc:Choice>
  </mc:AlternateContent>
  <xr:revisionPtr revIDLastSave="9" documentId="13_ncr:1_{F3E8BA77-79C7-436D-A9C8-F1649BBFB9F5}" xr6:coauthVersionLast="47" xr6:coauthVersionMax="47" xr10:uidLastSave="{B2CF6134-52F5-5B46-8317-DD5B37606025}"/>
  <bookViews>
    <workbookView xWindow="4340" yWindow="500" windowWidth="20740" windowHeight="11160" xr2:uid="{00000000-000D-0000-FFFF-FFFF00000000}"/>
  </bookViews>
  <sheets>
    <sheet name="Budget ASPROFER SEGOU" sheetId="3" r:id="rId1"/>
    <sheet name="Programmation rigoureuse" sheetId="6" r:id="rId2"/>
  </sheets>
  <definedNames>
    <definedName name="_xlnm._FilterDatabase" localSheetId="0" hidden="1">'Budget ASPROFER SEGOU'!$A$5:$H$116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3" l="1"/>
  <c r="F55" i="3" s="1"/>
  <c r="E9" i="3"/>
  <c r="F9" i="3" s="1"/>
  <c r="E100" i="3"/>
  <c r="F100" i="3" s="1"/>
  <c r="E91" i="3"/>
  <c r="F91" i="3" s="1"/>
  <c r="E82" i="3"/>
  <c r="E72" i="3"/>
  <c r="E63" i="3"/>
  <c r="F56" i="3"/>
  <c r="F37" i="3"/>
  <c r="F11" i="3"/>
  <c r="F10" i="3"/>
  <c r="E8" i="3"/>
  <c r="F8" i="3" s="1"/>
  <c r="E7" i="3"/>
  <c r="F7" i="3" s="1"/>
  <c r="H23" i="3"/>
  <c r="E103" i="3"/>
  <c r="F103" i="3" s="1"/>
  <c r="E101" i="3"/>
  <c r="F101" i="3" s="1"/>
  <c r="F102" i="3"/>
  <c r="F104" i="3"/>
  <c r="F106" i="3"/>
  <c r="F105" i="3"/>
  <c r="E86" i="3"/>
  <c r="E85" i="3"/>
  <c r="E76" i="3"/>
  <c r="E75" i="3"/>
  <c r="E67" i="3"/>
  <c r="E66" i="3"/>
  <c r="H38" i="3"/>
  <c r="E34" i="3"/>
  <c r="E33" i="3"/>
  <c r="E43" i="3"/>
  <c r="E42" i="3"/>
  <c r="E23" i="3"/>
  <c r="E22" i="3"/>
  <c r="D28" i="3"/>
  <c r="F15" i="3"/>
  <c r="F114" i="3"/>
  <c r="F111" i="3"/>
  <c r="F112" i="3"/>
  <c r="F113" i="3"/>
  <c r="E110" i="3"/>
  <c r="F108" i="3"/>
  <c r="E24" i="6" s="1"/>
  <c r="F99" i="3" l="1"/>
  <c r="E22" i="6" s="1"/>
  <c r="F6" i="3"/>
  <c r="E5" i="6" s="1"/>
  <c r="F110" i="3"/>
  <c r="F109" i="3" s="1"/>
  <c r="E25" i="6" s="1"/>
  <c r="E92" i="3"/>
  <c r="F92" i="3" s="1"/>
  <c r="F93" i="3"/>
  <c r="E94" i="3"/>
  <c r="F95" i="3"/>
  <c r="D96" i="3"/>
  <c r="F96" i="3" s="1"/>
  <c r="F97" i="3"/>
  <c r="F98" i="3"/>
  <c r="E80" i="3"/>
  <c r="F80" i="3" s="1"/>
  <c r="E81" i="3"/>
  <c r="F84" i="3"/>
  <c r="F87" i="3"/>
  <c r="F88" i="3"/>
  <c r="F86" i="3"/>
  <c r="F85" i="3"/>
  <c r="E83" i="3"/>
  <c r="F83" i="3" s="1"/>
  <c r="F82" i="3"/>
  <c r="F81" i="3"/>
  <c r="F74" i="3"/>
  <c r="F77" i="3"/>
  <c r="F78" i="3"/>
  <c r="F76" i="3"/>
  <c r="F75" i="3"/>
  <c r="E73" i="3"/>
  <c r="F73" i="3" s="1"/>
  <c r="F72" i="3"/>
  <c r="E71" i="3"/>
  <c r="F71" i="3" s="1"/>
  <c r="F67" i="3"/>
  <c r="F66" i="3"/>
  <c r="F65" i="3"/>
  <c r="F63" i="3"/>
  <c r="E64" i="3"/>
  <c r="F64" i="3" s="1"/>
  <c r="E62" i="3"/>
  <c r="F62" i="3" s="1"/>
  <c r="E61" i="3"/>
  <c r="F61" i="3" s="1"/>
  <c r="F68" i="3"/>
  <c r="F69" i="3"/>
  <c r="E54" i="3"/>
  <c r="F54" i="3" s="1"/>
  <c r="E53" i="3"/>
  <c r="F53" i="3" s="1"/>
  <c r="E52" i="3"/>
  <c r="F52" i="3" s="1"/>
  <c r="F22" i="3"/>
  <c r="F48" i="3"/>
  <c r="F44" i="3"/>
  <c r="F46" i="3"/>
  <c r="F49" i="3"/>
  <c r="D47" i="3"/>
  <c r="F47" i="3" s="1"/>
  <c r="E45" i="3"/>
  <c r="F43" i="3"/>
  <c r="F42" i="3"/>
  <c r="F39" i="3"/>
  <c r="E36" i="3"/>
  <c r="E31" i="3"/>
  <c r="F31" i="3" s="1"/>
  <c r="F40" i="3"/>
  <c r="D38" i="3"/>
  <c r="F28" i="3"/>
  <c r="F18" i="3"/>
  <c r="F27" i="3"/>
  <c r="F21" i="3"/>
  <c r="F25" i="3"/>
  <c r="F26" i="3"/>
  <c r="F20" i="3"/>
  <c r="F16" i="3"/>
  <c r="F24" i="3"/>
  <c r="F70" i="3" l="1"/>
  <c r="E18" i="6" s="1"/>
  <c r="F30" i="3"/>
  <c r="E10" i="6"/>
  <c r="F51" i="3"/>
  <c r="E14" i="6" s="1"/>
  <c r="F60" i="3"/>
  <c r="E17" i="6" s="1"/>
  <c r="F94" i="3"/>
  <c r="F90" i="3" s="1"/>
  <c r="F79" i="3"/>
  <c r="E19" i="6" s="1"/>
  <c r="F23" i="3"/>
  <c r="F19" i="3" s="1"/>
  <c r="E8" i="6" s="1"/>
  <c r="F45" i="3"/>
  <c r="F41" i="3" s="1"/>
  <c r="E12" i="6" s="1"/>
  <c r="F36" i="3"/>
  <c r="F38" i="3"/>
  <c r="F34" i="3"/>
  <c r="F33" i="3"/>
  <c r="F35" i="3"/>
  <c r="F17" i="3"/>
  <c r="F14" i="3"/>
  <c r="F50" i="3" l="1"/>
  <c r="F13" i="3"/>
  <c r="E7" i="6" s="1"/>
  <c r="E21" i="6"/>
  <c r="F32" i="3"/>
  <c r="E11" i="6" s="1"/>
  <c r="F89" i="3"/>
  <c r="F59" i="3"/>
  <c r="F12" i="3" l="1"/>
  <c r="F29" i="3"/>
  <c r="E27" i="6"/>
  <c r="F116" i="3" l="1"/>
  <c r="H3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Hp</author>
  </authors>
  <commentList>
    <comment ref="B14" authorId="0" shapeId="0" xr:uid="{FF362E6E-7AAE-4298-91E6-54415FDCAE65}">
      <text>
        <r>
          <rPr>
            <b/>
            <sz val="9"/>
            <color indexed="81"/>
            <rFont val="Tahoma"/>
            <charset val="1"/>
          </rPr>
          <t>hp: ASPROFER 04 résidentes; 1 gouvernorat, 1 prefet, 1 CR, 1 Mairie 1; DRA2; DREFPF 2; CRA4; DT1; ORS1, ON 1; DRPIA1; DRP1; DRDES 1; DRACPN1; DRH1; DRGR1, Radio1.</t>
        </r>
      </text>
    </comment>
    <comment ref="B24" authorId="0" shapeId="0" xr:uid="{49CF6B8C-50C9-4944-9931-A934766F82CC}">
      <text>
        <r>
          <rPr>
            <b/>
            <sz val="9"/>
            <color indexed="81"/>
            <rFont val="Tahoma"/>
            <charset val="1"/>
          </rPr>
          <t>hp: ASPROFER 04 residentes; DRA 1 DRPFEF 1, CRA2, DT1, Radio1, CRMS1, 1 CC, LUXDEV1, AOPP1, URCES1, CAPRAM1, CAFO1, REFOE1, CRCS1, Faso Jigi PACEM1, Projet INCLUSIF, MERIT, AMAPROS, VLF MUSOYA, FIER</t>
        </r>
      </text>
    </comment>
    <comment ref="B33" authorId="1" shapeId="0" xr:uid="{687E45F0-9D1A-4A09-B880-23B32B988354}">
      <text>
        <r>
          <rPr>
            <b/>
            <sz val="9"/>
            <color indexed="81"/>
            <rFont val="Tahoma"/>
            <family val="2"/>
          </rPr>
          <t>Hp:
03 representant par cooperative, les chefs de village, 3 ASPROFER CERCLE, Animateur et élus DLCA, Maire, les leaders des plateforme, prefecture.</t>
        </r>
      </text>
    </comment>
    <comment ref="B42" authorId="1" shapeId="0" xr:uid="{9A9EFC35-30C5-41BE-8B5F-96405011F323}">
      <text>
        <r>
          <rPr>
            <b/>
            <sz val="9"/>
            <color indexed="81"/>
            <rFont val="Tahoma"/>
            <family val="2"/>
          </rPr>
          <t>Hp:
03 representant par cooperative, les chefs de village, 3 ASPROFER CERCLE, Animateur et élus DLCA, Maire, les leaders des plateforme, prefecture.</t>
        </r>
      </text>
    </comment>
    <comment ref="B64" authorId="1" shapeId="0" xr:uid="{0243E143-B1A2-433A-9098-9D8701C18CAE}">
      <text>
        <r>
          <rPr>
            <b/>
            <sz val="9"/>
            <color indexed="81"/>
            <rFont val="Tahoma"/>
            <family val="2"/>
          </rPr>
          <t>Hp:</t>
        </r>
        <r>
          <rPr>
            <sz val="9"/>
            <color indexed="81"/>
            <rFont val="Tahoma"/>
            <family val="2"/>
          </rPr>
          <t xml:space="preserve">
270 km pour la distance des 03 espaces de dialogue.</t>
        </r>
      </text>
    </comment>
    <comment ref="B91" authorId="1" shapeId="0" xr:uid="{CE8614ED-9971-4455-87B8-3E6D97F20102}">
      <text>
        <r>
          <rPr>
            <b/>
            <sz val="9"/>
            <color indexed="81"/>
            <rFont val="Tahoma"/>
            <family val="2"/>
          </rPr>
          <t>Hp:
03 representant par cooperative, les chefs de village, 3 ASPROFER CERCLE, Animateur et élus DLCA, Maire, les leaders des plateforme, prefecture.</t>
        </r>
      </text>
    </comment>
    <comment ref="B100" authorId="1" shapeId="0" xr:uid="{424F0F9A-2D8F-49C8-8782-6E0EB968B20A}">
      <text>
        <r>
          <rPr>
            <b/>
            <sz val="9"/>
            <color indexed="81"/>
            <rFont val="Tahoma"/>
            <family val="2"/>
          </rPr>
          <t>Hp:
03 representant par cooperative, les chefs de village, 3 ASPROFER CERCLE, Animateur et élus DLCA, Maire, les leaders des plateforme, prefecture.</t>
        </r>
      </text>
    </comment>
    <comment ref="B114" authorId="1" shapeId="0" xr:uid="{0F57035E-E174-4F64-9AEA-66D563FB7DD4}">
      <text>
        <r>
          <rPr>
            <b/>
            <sz val="9"/>
            <color indexed="81"/>
            <rFont val="Tahoma"/>
            <family val="2"/>
          </rPr>
          <t>Hp:</t>
        </r>
        <r>
          <rPr>
            <sz val="9"/>
            <color indexed="81"/>
            <rFont val="Tahoma"/>
            <family val="2"/>
          </rPr>
          <t xml:space="preserve">
4 jours dont un jour de rapportage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C14" authorId="0" shapeId="0" xr:uid="{420B4339-FAE4-49F7-904E-3938FB028BDA}">
      <text>
        <r>
          <rPr>
            <b/>
            <sz val="9"/>
            <color indexed="81"/>
            <rFont val="Tahoma"/>
            <family val="2"/>
          </rPr>
          <t>Hp:</t>
        </r>
        <r>
          <rPr>
            <sz val="9"/>
            <color indexed="81"/>
            <rFont val="Tahoma"/>
            <family val="2"/>
          </rPr>
          <t xml:space="preserve">
Merci de renseigner le nombre de femmes qui participent au champ école et celles qui n'ont pas participé</t>
        </r>
      </text>
    </comment>
    <comment ref="D14" authorId="0" shapeId="0" xr:uid="{EB015BE0-70B6-4662-923D-581F00D3BCD6}">
      <text>
        <r>
          <rPr>
            <b/>
            <sz val="9"/>
            <color indexed="81"/>
            <rFont val="Tahoma"/>
            <family val="2"/>
          </rPr>
          <t>Hp:</t>
        </r>
        <r>
          <rPr>
            <sz val="9"/>
            <color indexed="81"/>
            <rFont val="Tahoma"/>
            <family val="2"/>
          </rPr>
          <t xml:space="preserve">
idem</t>
        </r>
      </text>
    </comment>
  </commentList>
</comments>
</file>

<file path=xl/sharedStrings.xml><?xml version="1.0" encoding="utf-8"?>
<sst xmlns="http://schemas.openxmlformats.org/spreadsheetml/2006/main" count="355" uniqueCount="209">
  <si>
    <t>N°</t>
  </si>
  <si>
    <t xml:space="preserve">Unité </t>
  </si>
  <si>
    <t>H/J</t>
  </si>
  <si>
    <t>Nbre</t>
  </si>
  <si>
    <t>Forfait</t>
  </si>
  <si>
    <t>ASPROFER</t>
  </si>
  <si>
    <t>PM</t>
  </si>
  <si>
    <t>Total général:</t>
  </si>
  <si>
    <t>Nature des dépenses</t>
  </si>
  <si>
    <t>Frais de location salle de réunion (30 000X1jr) 7 cercles</t>
  </si>
  <si>
    <t>coût unitaire</t>
  </si>
  <si>
    <t>Coût total</t>
  </si>
  <si>
    <t xml:space="preserve">BUDGET PROGRAMMATION RIGOUREUSE DES ACTIVITES DE L'ANNEE 2023 L'ASPROFER DE SEGOU </t>
  </si>
  <si>
    <t>A. Mise en œuvre 02 actions de défense des droits sociaux et économiques de ses membres</t>
  </si>
  <si>
    <t>Confection de banderole</t>
  </si>
  <si>
    <t>Location salle, sonorisation</t>
  </si>
  <si>
    <t>Transport des non residentes (6 pers ASPROFER)</t>
  </si>
  <si>
    <t>Perdiem des non residentes (6 pers ASPROFER)</t>
  </si>
  <si>
    <t xml:space="preserve"> B. Mise en œuvre des 03 solutions pour mobiliser les agricultrices dans la défense de leurs droits sociaux et économiques</t>
  </si>
  <si>
    <t xml:space="preserve">B1. Etatblir le répertoire des organisations membres de l’ASPROFER
</t>
  </si>
  <si>
    <t>Frais de déplacement élues ASPROFER et Animateur DLCA</t>
  </si>
  <si>
    <t>B2. Sensibilisation des organisations féminines rurales non membres pour leur adhésion à l’ASPROFER</t>
  </si>
  <si>
    <t>Honoraire facillitateur</t>
  </si>
  <si>
    <t>Partic</t>
  </si>
  <si>
    <t>Entretien vehicule</t>
  </si>
  <si>
    <t>Frais de déplacement des residents de l'équipe régionale pour l'étape de ségou</t>
  </si>
  <si>
    <t xml:space="preserve">B3. Sensibilisation sur le paiement des cotisations et la carte des membres
de l’ASPROFER </t>
  </si>
  <si>
    <t>Location salle et sonorisation</t>
  </si>
  <si>
    <t xml:space="preserve">Restauration des participants (45 Prs X1jrs x 6000 F)X 7 cercles  </t>
  </si>
  <si>
    <t>Carburant  (1 370 km*0,2l/100km)</t>
  </si>
  <si>
    <t>C.Élaboration et exécution d’01 programme de plaidoyer en impliquant les femmes émergentes des coopératives féminines de base et leurs unions.</t>
  </si>
  <si>
    <t>C1. L’accès des femmes rurales à la terre bien sécurisée</t>
  </si>
  <si>
    <t>C2. Accès des femmes maraichères à l’eau dans la zone exondée de la Région de Ségou</t>
  </si>
  <si>
    <t>D. Mise en place des espaces de dialogue et de concertation (en fonction de la position géographique des coopératives de base) entre les coopératives de base, leurs unions, l’ASPROFER et ses alliés dans sa région, sur les droits sociaux et économiques des agricultrices. Tenue d’au moins 3 rencontres par ASPROFER, avant le 31 mars 2024</t>
  </si>
  <si>
    <t>Perdiem chauffeur équipe régionale (1pers* 06 villages)*2 missions</t>
  </si>
  <si>
    <t>Restauration des participants (25 000 F*06 villages)*2 missions</t>
  </si>
  <si>
    <t xml:space="preserve">D1. LOA et accès des femmes rurale aux terres Agricoles </t>
  </si>
  <si>
    <t xml:space="preserve">Frais de deplacement de l'équipe régionale </t>
  </si>
  <si>
    <t>Honoraire representant SP/LOA-Bko (1pers*2 jours*3 espaces)</t>
  </si>
  <si>
    <t>Carburant équipe régionale d'animation (270 km*0,2l/100km)</t>
  </si>
  <si>
    <t>Litre</t>
  </si>
  <si>
    <t>Frais de transport équipe d'animation étape de ségou (4 pers*5000 F)</t>
  </si>
  <si>
    <t xml:space="preserve">D2.Femme rurale et crédit bancaire </t>
  </si>
  <si>
    <t xml:space="preserve">D3. Coopératives de bases et unions (textes et lois régissant les sociétés coopératives et les associations) </t>
  </si>
  <si>
    <t>Quantité</t>
  </si>
  <si>
    <t>Frais d'animation des espaces de dialogue DRDSES-CRA, Prefecture, ASPROFER (4Pers*1jour*3 espaces)</t>
  </si>
  <si>
    <t>Honoraire Expert Développement organisationnel (1pers*1 jour*3 espaces)</t>
  </si>
  <si>
    <t>E. Élaboration d’un programme de sensibilisation en lien avec les thèmes de sensibilisation identifiés et retenus lors du diagnostic institutionnel. Au moins 02 activités de sensibilisation exécutées sur les droits socioéconomiques des agricultrices, en collaboration avec les canaux de communications locaux identifiés</t>
  </si>
  <si>
    <t>E1. Réseautage et mise en lien avec les autres organisations de femmes.</t>
  </si>
  <si>
    <t>E2. Leadership féminin, droit et accès des femmes aux ressources financières et économique</t>
  </si>
  <si>
    <t xml:space="preserve">H.Formation des élues de l’ASPROFER sur les statuts et règlement intérieur et rôles/responsabilités </t>
  </si>
  <si>
    <t xml:space="preserve">Restauration des participants (30 Prs X1jrs x 6000 F) </t>
  </si>
  <si>
    <t>Honoraire consultant (1pers*4jours)</t>
  </si>
  <si>
    <t xml:space="preserve">Recherche de parcelle pour construction d’un siège pour l’ASPROFER  </t>
  </si>
  <si>
    <t>Frais de déplacement participants residents (25 Pers x10 000)x 1 jour</t>
  </si>
  <si>
    <t>Perdiem mission équipe Régionale (4 pers*20 000 F*8 jrs)</t>
  </si>
  <si>
    <t xml:space="preserve">Honoraire facillitateur (préparation, facilitation, animation et rapportage) </t>
  </si>
  <si>
    <t>Trim</t>
  </si>
  <si>
    <t>Transport des non residentes (12 Coop DT)</t>
  </si>
  <si>
    <t>Perdiem des non residentes (12 Coop DT)</t>
  </si>
  <si>
    <t xml:space="preserve">Restauration des participants (40 Prs X1jrs x 6000 F)X 7 cercles  </t>
  </si>
  <si>
    <t>Frais de Transport de participants locaux (40 participants*6 000 F*3 espaces)</t>
  </si>
  <si>
    <t>H/j</t>
  </si>
  <si>
    <t>Perdiem chauffeur (1 pers*6 jours*10 000F)</t>
  </si>
  <si>
    <t>Perdiem équipe regionale (4 pers*6 jours*20 000F)</t>
  </si>
  <si>
    <t xml:space="preserve">Restauration des participants (45 Prs X1jrs x 6000 F)X 2 cercles  </t>
  </si>
  <si>
    <t>Frais de location salle de réunion (30 000X1jr) 2 cercles</t>
  </si>
  <si>
    <t>Frais de déplacement participants (27 Pers x10 000F)x 1 jour</t>
  </si>
  <si>
    <t>Pause café et Déjeuner (27 Pers x 6 000 FCFA)</t>
  </si>
  <si>
    <t xml:space="preserve"> Mise en rélation ASPROFER et les 6 autres coopératives de Base afilié à Dou Touloma</t>
  </si>
  <si>
    <t>A1. Journée d’information et d’échanges sur le concept femmes et la défense de ses droits auprès des autorités régionales (Administration, services techniques et les collectivités territoriales)</t>
  </si>
  <si>
    <t>A.2 Journée d’information et d’échanges sur le concept femmes et la défense de ses droits auprès des partenaires. (Chambres consulaires, les partenaires techniques et financiers, les organisations professionnelles agricoles, la CAFO, APDF, les femmes REFOE, autres organisations de la société civile, les radios locales.)</t>
  </si>
  <si>
    <t>Pause café-pause Déjeuner (43 Pers x 6 000 FCFA)</t>
  </si>
  <si>
    <t>Restauration (A remettre au village)</t>
  </si>
  <si>
    <t>Perdiem mission équipe régionale (4 pers*20 000 F*8 jrs)</t>
  </si>
  <si>
    <t>Perdiem chauffeur équipe régionale (1pers*10 000 F*8 jrs)</t>
  </si>
  <si>
    <t>Perdiem chauffeur équipe régionale (1pers*10 000 F* 8jrs)</t>
  </si>
  <si>
    <t>Perdiem mission équipe régionale (04 Pers*06 villages)*2 missions</t>
  </si>
  <si>
    <t>Perdiem équipe d'animation régionale (4 pers*1jour*3 espaces)</t>
  </si>
  <si>
    <t>Frais d'animation des espaces de dialogue DRDC,CRA, Préfecture, ASPROFER (4 pers*1jour*3 espaces) panels d'experts</t>
  </si>
  <si>
    <t>Pause café et dejeuner (45 Pers x 6 000 FCFA*3 espaces)</t>
  </si>
  <si>
    <t>Frais d'animation des espaces de dialogue BNDA, gnésigiso,CRA, ASPROFER (4 pers*1 jour*3 espaces)</t>
  </si>
  <si>
    <t>Perdiem équipe d'animation régionale (4 pers*1jour*20 000 F*2 espaces)</t>
  </si>
  <si>
    <t>Frais de transport équipe d'animation étape de ségou (4 pers*10 000 F)</t>
  </si>
  <si>
    <t>Pause café et Déjeuner (45 Pers x 6 000 FCFA)</t>
  </si>
  <si>
    <t>Frais de transport équipe d'animation étape de ségou (4 pers*10 000 F*1jour)</t>
  </si>
  <si>
    <t>Pause café et déjeuner (45 Pers x 6 000 FCFA)</t>
  </si>
  <si>
    <t xml:space="preserve">Perdiem mission équipe régionale </t>
  </si>
  <si>
    <t>Perdiem chauffeur équipe régionale (1pers*10 000 F* 8 jrs)</t>
  </si>
  <si>
    <t>Perdiem chauffeur équipe régionale (1pers*10 000 F*1 cercle)</t>
  </si>
  <si>
    <t>Frais de déplacement des residents de l'équipe régionale pour l'étape de ségou (4 pers*10 000 F*1 jrs)</t>
  </si>
  <si>
    <t>Frais de transport de participants non résident (24 Pers* 7 000 F)</t>
  </si>
  <si>
    <t>Perdiem élues ASPROFER non résident (24 Pers*3jours*20 000F)</t>
  </si>
  <si>
    <t>Frais de déplacement des residents (6 Pers*10 000F*1jrs)</t>
  </si>
  <si>
    <t>Carburant mission ( 242 km*0,2L*864 F)</t>
  </si>
  <si>
    <t>Frais de transport des participants (35 Pers 6 000F)x 7 cercles</t>
  </si>
  <si>
    <t>Carburant  (318 km*0,2l/100km*864*2 missions)</t>
  </si>
  <si>
    <t>Frais de transport des participants (45 Pers 6 000F)x 7 cercles</t>
  </si>
  <si>
    <t>Frais de transport des participants (45 Pers 6 000F)x 2 cercles</t>
  </si>
  <si>
    <t>Carburant  (232 km*0,2l/100km)</t>
  </si>
  <si>
    <t>F. Redynamisation des instances de décision de l’ASPROFER de Ségou à travers la tenue des réunions statutaires (en ligne)</t>
  </si>
  <si>
    <t>G. Confection de cartes des membres</t>
  </si>
  <si>
    <t>Programmation rigoureuse de la mise en œuvre des activités de l’année 2023 de l’ASPROFER de Ségou</t>
  </si>
  <si>
    <t>Extrants/activités</t>
  </si>
  <si>
    <t>Objectifs</t>
  </si>
  <si>
    <t>Résultats</t>
  </si>
  <si>
    <t>Moyens /ressources/Coût Total en FCFA</t>
  </si>
  <si>
    <t>Délai strict</t>
  </si>
  <si>
    <t>Collaborateur /acteur</t>
  </si>
  <si>
    <t>Responsables</t>
  </si>
  <si>
    <t xml:space="preserve">Promouvoir et défendre les droits de la femme rurale </t>
  </si>
  <si>
    <t xml:space="preserve"> Une meilleure connaissance de la femme rurale et ses droits.</t>
  </si>
  <si>
    <t>Orienter les interventions de différents partenaires vers les cibles appropriés.</t>
  </si>
  <si>
    <t>Les droits de femme rurale sont clarifiés et connus.</t>
  </si>
  <si>
    <t>Mise en œuvre des 03 solutions pour mobiliser les agricultrices dans la défense de leurs droits sociaux et économiques</t>
  </si>
  <si>
    <t>Identifier et recenser les organisations membres de l’ASPROFER</t>
  </si>
  <si>
    <t>La liste des organisations et le nombre d’adhérents sont connus</t>
  </si>
  <si>
    <t>- ASPROFER</t>
  </si>
  <si>
    <t>Organisations féminines rurales adhèrent et participent à la défense de leurs droits</t>
  </si>
  <si>
    <t xml:space="preserve">Connaitre les vrais membres adhérents à l’ASPROFER  </t>
  </si>
  <si>
    <t xml:space="preserve">La liste des membres potentiels est établie. </t>
  </si>
  <si>
    <t>Les xxx coopératives de femmes rurales sont dotées en forages équipés de système solaire et d’un système d’irrigation adapté aux périmètres maraichers.</t>
  </si>
  <si>
    <t>Mise en place des espaces de dialogue et de concertation (en fonction de la position géographique des coopératives de base) entre les coopératives de base, leurs unions, l’ASPROFER et ses alliés dans sa région, sur les droits sociaux et économiques des agricultrices. Tenue d’au moins 3 rencontres par ASPROFER, avant le 31 mars 2024</t>
  </si>
  <si>
    <t xml:space="preserve">Informer, expliquer et clarifier certains concepts de la LOA aux femmes rurales </t>
  </si>
  <si>
    <t>Les femmes sont informées et édifiées du contenu de la LOA</t>
  </si>
  <si>
    <t xml:space="preserve">Informer, expliquer et clarifier les produits offerts par les banques et institutions de micro finances. </t>
  </si>
  <si>
    <t>Les femmes sont informées sur les produits offerts par les banques et institutions de micro finances.</t>
  </si>
  <si>
    <t>Informer, expliquer et clarifier les textes et lois régissant les sociétés coopératives et les associations</t>
  </si>
  <si>
    <t>Les femmes rurales sont informées sur les textes et lois régissant les sociétés coopératives et les associations</t>
  </si>
  <si>
    <t>DRDSES-CRA-DRA-DRPFEF</t>
  </si>
  <si>
    <t>Élaboration d’un programme de sensibilisation en lien avec les thèmes de sensibilisation identifiés et retenus lors du diagnostic institutionnel. Au moins 02 activités de sensibilisation exécutées sur les droits socioéconomiques des agricultrices, en collaboration avec les canaux de communications locaux identifiés,</t>
  </si>
  <si>
    <t>Réseautage et mise en lien avec les autres organisations de femmes.</t>
  </si>
  <si>
    <t>Leadership féminin, droit et accès des femmes aux ressources financières et économique</t>
  </si>
  <si>
    <t xml:space="preserve">Informer et sensibiliser les femmes rurales sur la nécessité de préparer et de soumettre les demandes de financement aux IF à temps. </t>
  </si>
  <si>
    <t xml:space="preserve">Les femmes rurales sont mieux informées et préparées pour introduire leurs demandes de crédit à temps auprès des banques et IF. </t>
  </si>
  <si>
    <t xml:space="preserve">Améliorer la Gouvernance et la communication interne </t>
  </si>
  <si>
    <t>La gouvernance et la communication de l’ASPROFER ont améliorées</t>
  </si>
  <si>
    <t>CRA : Appui technique, matérielle et humaine</t>
  </si>
  <si>
    <t>Confection des cartes de membre</t>
  </si>
  <si>
    <t xml:space="preserve">Améliorer, les revenus de  l’ASPROFER.  </t>
  </si>
  <si>
    <t>Les revenus de l’ASPROFER sont améliorés</t>
  </si>
  <si>
    <t xml:space="preserve">Formation des élues de l’ASPROFER sur les statuts et règlement intérieur et rôles/responsabilités </t>
  </si>
  <si>
    <t>Assurer une bonne gouvernance et amener les élues à maitriser leurs taches</t>
  </si>
  <si>
    <t>Maitrise des rôles et responsabilités et des textes en vigueur</t>
  </si>
  <si>
    <t>CRA, Dou Touloma</t>
  </si>
  <si>
    <t>Améliorer la crédibilité et la visibilité de l’ASPROFER</t>
  </si>
  <si>
    <t>L’ASPROFER dispose d’un siège équipé et fonctionnel</t>
  </si>
  <si>
    <t>Total</t>
  </si>
  <si>
    <t>Redynamisation des instances de décision de l’ASPROFER de Ségou à travers la tenue des réunions statutaires ( en ligne)</t>
  </si>
  <si>
    <r>
      <t>Élaboration et exécution d’01 programme de plaidoyer en impliquant les femmes émergentes des coopératives féminines de base et leurs unions</t>
    </r>
    <r>
      <rPr>
        <sz val="12"/>
        <color theme="1"/>
        <rFont val="Times New Roman"/>
        <family val="1"/>
      </rPr>
      <t>.</t>
    </r>
  </si>
  <si>
    <r>
      <rPr>
        <b/>
        <sz val="12"/>
        <color theme="1"/>
        <rFont val="Times New Roman"/>
        <family val="1"/>
      </rPr>
      <t>A1.</t>
    </r>
    <r>
      <rPr>
        <sz val="12"/>
        <color theme="1"/>
        <rFont val="Times New Roman"/>
        <family val="1"/>
      </rPr>
      <t xml:space="preserve"> Journée d’information et d’échanges sur le concept femmes et la défense de ses droits auprès des autorités régionales (Administration, services techniques et les collectivités territoriales)</t>
    </r>
  </si>
  <si>
    <r>
      <t>A2.</t>
    </r>
    <r>
      <rPr>
        <sz val="12"/>
        <color theme="1"/>
        <rFont val="Times New Roman"/>
        <family val="1"/>
      </rPr>
      <t xml:space="preserve"> Journée d’information et d’échanges sur le concept femmes et la défense de ses droits auprès des partenaires. (Chambres consulaires, les partenaires techniques et financiers, les organisations professionnelles agricoles, la CAFO, APDF, les femmes REFOE, autres organisations de la société civile, les radios locales. </t>
    </r>
  </si>
  <si>
    <t>CRA, DRA, DRFEF</t>
  </si>
  <si>
    <t>Adhésion massive des organisations féminines rurales à l'ASPROFER</t>
  </si>
  <si>
    <r>
      <rPr>
        <b/>
        <sz val="12"/>
        <color theme="1"/>
        <rFont val="Times New Roman"/>
        <family val="1"/>
      </rPr>
      <t xml:space="preserve">A3. </t>
    </r>
    <r>
      <rPr>
        <sz val="12"/>
        <color theme="1"/>
        <rFont val="Times New Roman"/>
        <family val="1"/>
      </rPr>
      <t xml:space="preserve"> Sensibilisation sur le paiement des cotisations et la carte des membres de l’ASPROFER </t>
    </r>
  </si>
  <si>
    <r>
      <rPr>
        <b/>
        <sz val="12"/>
        <color theme="1"/>
        <rFont val="Times New Roman"/>
        <family val="1"/>
      </rPr>
      <t>A2.</t>
    </r>
    <r>
      <rPr>
        <sz val="12"/>
        <color theme="1"/>
        <rFont val="Times New Roman"/>
        <family val="1"/>
      </rPr>
      <t xml:space="preserve"> Sensibilisation des organisations féminines rurales non membre pour leurs adhésion à l'ASPROFER</t>
    </r>
  </si>
  <si>
    <r>
      <rPr>
        <b/>
        <sz val="12"/>
        <color theme="1"/>
        <rFont val="Times New Roman"/>
        <family val="1"/>
      </rPr>
      <t xml:space="preserve">A1. </t>
    </r>
    <r>
      <rPr>
        <sz val="12"/>
        <color theme="1"/>
        <rFont val="Times New Roman"/>
        <family val="1"/>
      </rPr>
      <t>L</t>
    </r>
    <r>
      <rPr>
        <b/>
        <sz val="12"/>
        <color theme="1"/>
        <rFont val="Times New Roman"/>
        <family val="1"/>
      </rPr>
      <t>’accès des femmes rurales à la terre bien sécurisée.</t>
    </r>
  </si>
  <si>
    <t>CRA-S, DRA, DRPEF, Personnes ressources</t>
  </si>
  <si>
    <r>
      <rPr>
        <b/>
        <sz val="12"/>
        <color theme="1"/>
        <rFont val="Times New Roman"/>
        <family val="1"/>
      </rPr>
      <t xml:space="preserve">A2. </t>
    </r>
    <r>
      <rPr>
        <sz val="12"/>
        <color theme="1"/>
        <rFont val="Times New Roman"/>
        <family val="1"/>
      </rPr>
      <t>Accès des femmes maraichères à l’eau dans la zone exondée de la Région de Ségou</t>
    </r>
  </si>
  <si>
    <r>
      <rPr>
        <b/>
        <sz val="12"/>
        <color theme="1"/>
        <rFont val="Times New Roman"/>
        <family val="1"/>
      </rPr>
      <t xml:space="preserve">A1. </t>
    </r>
    <r>
      <rPr>
        <sz val="12"/>
        <color theme="1"/>
        <rFont val="Times New Roman"/>
        <family val="1"/>
      </rPr>
      <t xml:space="preserve">LOA et accès des femmes rurale aux terres Agricoles </t>
    </r>
  </si>
  <si>
    <r>
      <rPr>
        <b/>
        <sz val="12"/>
        <color theme="1"/>
        <rFont val="Times New Roman"/>
        <family val="1"/>
      </rPr>
      <t>A2.</t>
    </r>
    <r>
      <rPr>
        <sz val="12"/>
        <color theme="1"/>
        <rFont val="Times New Roman"/>
        <family val="1"/>
      </rPr>
      <t xml:space="preserve">Femme rurale et crédit bancaire </t>
    </r>
  </si>
  <si>
    <t>SP/LOA-CR- CRA, DREPEF, DRA</t>
  </si>
  <si>
    <r>
      <rPr>
        <b/>
        <sz val="12"/>
        <color theme="1"/>
        <rFont val="Times New Roman"/>
        <family val="1"/>
      </rPr>
      <t>A2.</t>
    </r>
    <r>
      <rPr>
        <sz val="12"/>
        <color theme="1"/>
        <rFont val="Times New Roman"/>
        <family val="1"/>
      </rPr>
      <t xml:space="preserve">Coopératives de bases et unions (textes et lois régissant les sociétés coopératives et les associations) </t>
    </r>
  </si>
  <si>
    <t>BNDA, CRA,gnesiguiso, kafojiguinèw, DRA, DRPEF</t>
  </si>
  <si>
    <t>Renforcer les connaissances des femmes rurales sur les avantages d’adhérer à l’ASPROFER (vision, avantages et les services rendus, mission, activités -siège -intérêts d’adhérer à l’ASPROFER)</t>
  </si>
  <si>
    <t>Les connaissances des femmes rurales sont renforcées sur l’ASPROFER, le niveau d'adhésion des coopérations à l'ASPROFER est améliorés et le paiement des cartes de membre se fait convenablement, le niveau de paiement des cotisations annuelles des membres est améliorés, la mobilisation des ressources interne de l'ASPROFER est amélioré</t>
  </si>
  <si>
    <r>
      <t xml:space="preserve"> </t>
    </r>
    <r>
      <rPr>
        <sz val="12"/>
        <color theme="1"/>
        <rFont val="Times New Roman"/>
        <family val="1"/>
      </rPr>
      <t>CRA, DRA, DRPFEF, Radio</t>
    </r>
  </si>
  <si>
    <t>DRA, DRPEF, CRA, institition de micro-finance et radio</t>
  </si>
  <si>
    <t>Mise en rélation ASPROFER et les 6 autres coopérative de base afiliées à Dou Touloma</t>
  </si>
  <si>
    <t xml:space="preserve">Mettre en relation les six autres coopératives de base encadrées par le projet Dou Touloma avec l'ASPROFER de Ségou en vue de tisser des relations partenariales fructueuse de defense des droits sociaux économique des femmes agricultrices. </t>
  </si>
  <si>
    <t>des rélations de partenariats sont crées entre ASPROFER et les coopératives de base</t>
  </si>
  <si>
    <t>CRA, DREFEF</t>
  </si>
  <si>
    <t>Mise en œuvre 02 actions de défense des droits sociaux et économiques de ses membres</t>
  </si>
  <si>
    <t>CRA, DREFEF, DRA</t>
  </si>
  <si>
    <t>Du 11 au 16 sept-23</t>
  </si>
  <si>
    <t>Septembre 23-Mars 24</t>
  </si>
  <si>
    <r>
      <rPr>
        <b/>
        <sz val="12"/>
        <color theme="1"/>
        <rFont val="Times New Roman"/>
        <family val="1"/>
      </rPr>
      <t>A1.</t>
    </r>
    <r>
      <rPr>
        <sz val="12"/>
        <color theme="1"/>
        <rFont val="Times New Roman"/>
        <family val="1"/>
      </rPr>
      <t>Etatblir le répertoire des organisations membres de l’ASPROFER</t>
    </r>
  </si>
  <si>
    <t>le 23/11/2023</t>
  </si>
  <si>
    <t>le 05/12/2023</t>
  </si>
  <si>
    <r>
      <t xml:space="preserve">Plaider pour la sécurisation des parcelles individuelles des </t>
    </r>
    <r>
      <rPr>
        <sz val="12"/>
        <color rgb="FFFF0000"/>
        <rFont val="Times New Roman"/>
        <family val="1"/>
      </rPr>
      <t>xxx</t>
    </r>
    <r>
      <rPr>
        <sz val="12"/>
        <color theme="1"/>
        <rFont val="Times New Roman"/>
        <family val="1"/>
      </rPr>
      <t xml:space="preserve"> femmes qui participent aux champs école. Plaider pour l'obtention de parcelles individuelle pour les </t>
    </r>
    <r>
      <rPr>
        <sz val="12"/>
        <color rgb="FFFF0000"/>
        <rFont val="Times New Roman"/>
        <family val="1"/>
      </rPr>
      <t>xxx</t>
    </r>
    <r>
      <rPr>
        <sz val="12"/>
        <color theme="1"/>
        <rFont val="Times New Roman"/>
        <family val="1"/>
      </rPr>
      <t xml:space="preserve"> femmes qui n'ont pas participer au champs école</t>
    </r>
  </si>
  <si>
    <r>
      <rPr>
        <sz val="12"/>
        <color rgb="FFFF0000"/>
        <rFont val="Times New Roman"/>
        <family val="1"/>
      </rPr>
      <t>xxx</t>
    </r>
    <r>
      <rPr>
        <sz val="12"/>
        <color theme="1"/>
        <rFont val="Times New Roman"/>
        <family val="1"/>
      </rPr>
      <t xml:space="preserve"> femmes rurales ayant obtenu des terres sécurisées.</t>
    </r>
    <r>
      <rPr>
        <sz val="12"/>
        <color rgb="FFFF0000"/>
        <rFont val="Times New Roman"/>
        <family val="1"/>
      </rPr>
      <t xml:space="preserve"> Xxx</t>
    </r>
    <r>
      <rPr>
        <sz val="12"/>
        <color theme="1"/>
        <rFont val="Times New Roman"/>
        <family val="1"/>
      </rPr>
      <t xml:space="preserve"> femmes rurales pas participé au champs école ont obtenus des terres securisées</t>
    </r>
  </si>
  <si>
    <t xml:space="preserve">Du 19 au 25 Oct-23 et du 08 au 13 janv 24 </t>
  </si>
  <si>
    <t>Le 25 Octobre 23</t>
  </si>
  <si>
    <t>Plaider auprès du Gouverneur, le Conseil Régional, l’hydraulique et le Génie rural pour doter les membres de 12 coopératives de femmes rurale en forages équipés de système solaire dans les périmètres maraichers.</t>
  </si>
  <si>
    <t>du 17 au 19 jan 24</t>
  </si>
  <si>
    <t>du 06 au 08 février-24</t>
  </si>
  <si>
    <t>Du 13 au 15 février 24</t>
  </si>
  <si>
    <t>Du 04 et 12 Mars 24</t>
  </si>
  <si>
    <t>les 18 et 19 Mars 24</t>
  </si>
  <si>
    <t>du 07 au 09 Novembre 23</t>
  </si>
  <si>
    <t>Août 23 -Mars 24</t>
  </si>
  <si>
    <t>CRA, DRPEF</t>
  </si>
  <si>
    <t>activitécontinuelle</t>
  </si>
  <si>
    <t>Les membres actifs</t>
  </si>
  <si>
    <t>ok</t>
  </si>
  <si>
    <t>non</t>
  </si>
  <si>
    <t>en cours</t>
  </si>
  <si>
    <t>Reprogrammation</t>
  </si>
  <si>
    <t>Niveau de Réalisation</t>
  </si>
  <si>
    <t>01 au 15 02 2024</t>
  </si>
  <si>
    <t>20 au 31 01 2024</t>
  </si>
  <si>
    <t>pour 2eme passage 01 au 10 03 2024</t>
  </si>
  <si>
    <t>25 au 30 01 2024</t>
  </si>
  <si>
    <t>plutard 31 01 2024</t>
  </si>
  <si>
    <t>plutard 10 02 2024</t>
  </si>
  <si>
    <t xml:space="preserve"> plutard 31 01 2024</t>
  </si>
  <si>
    <t>10 au 15/2/2024</t>
  </si>
  <si>
    <t>15 au 20/02/2024</t>
  </si>
  <si>
    <t>11 au 15/3/2024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</si>
</sst>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sz val="9"/>
      <color indexed="81"/>
      <name val="Tahoma"/>
      <family val="2"/>
    </font>
    <font>
      <b/>
      <sz val="9"/>
      <color indexed="81"/>
      <name val="Tahoma"/>
      <family val="2"/>
    </font>
    <font>
      <b/>
      <sz val="14"/>
      <color theme="1"/>
      <name val="Calibri"/>
      <family val="2"/>
      <scheme val="minor"/>
    </font>
    <font>
      <sz val="14"/>
      <color theme="1"/>
      <name val="Calibri"/>
      <family val="2"/>
      <scheme val="minor"/>
    </font>
    <font>
      <b/>
      <u/>
      <sz val="18"/>
      <color theme="1"/>
      <name val="Calibri"/>
      <family val="2"/>
      <scheme val="minor"/>
    </font>
    <font>
      <b/>
      <sz val="12"/>
      <color theme="1"/>
      <name val="Times New Roman"/>
      <family val="1"/>
    </font>
    <font>
      <b/>
      <i/>
      <sz val="11"/>
      <color rgb="FF000000"/>
      <name val="Calibri"/>
      <family val="2"/>
      <scheme val="minor"/>
    </font>
    <font>
      <b/>
      <i/>
      <sz val="11"/>
      <color theme="1"/>
      <name val="Calibri"/>
      <family val="2"/>
      <scheme val="minor"/>
    </font>
    <font>
      <b/>
      <sz val="9"/>
      <color indexed="81"/>
      <name val="Tahoma"/>
      <charset val="1"/>
    </font>
    <font>
      <sz val="11"/>
      <name val="Calibri"/>
      <family val="2"/>
      <scheme val="minor"/>
    </font>
    <font>
      <b/>
      <sz val="11"/>
      <name val="Calibri"/>
      <family val="2"/>
      <scheme val="minor"/>
    </font>
    <font>
      <b/>
      <i/>
      <sz val="14"/>
      <color theme="1"/>
      <name val="Calibri"/>
      <family val="2"/>
      <scheme val="minor"/>
    </font>
    <font>
      <b/>
      <sz val="16"/>
      <color rgb="FF000000"/>
      <name val="Calibri"/>
      <family val="2"/>
      <scheme val="minor"/>
    </font>
    <font>
      <sz val="8"/>
      <color theme="1"/>
      <name val="Calibri"/>
      <family val="2"/>
      <scheme val="minor"/>
    </font>
    <font>
      <sz val="12"/>
      <color rgb="FF000000"/>
      <name val="Times New Roman"/>
      <family val="1"/>
    </font>
    <font>
      <b/>
      <sz val="12"/>
      <color rgb="FF000000"/>
      <name val="Times New Roman"/>
      <family val="1"/>
    </font>
    <font>
      <sz val="8"/>
      <name val="Calibri"/>
      <family val="2"/>
      <scheme val="minor"/>
    </font>
    <font>
      <sz val="12"/>
      <color rgb="FFFF0000"/>
      <name val="Times New Roman"/>
      <family val="1"/>
    </font>
    <font>
      <b/>
      <u/>
      <sz val="16"/>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96">
    <xf numFmtId="0" fontId="0" fillId="0" borderId="0" xfId="0"/>
    <xf numFmtId="0" fontId="0" fillId="0" borderId="1" xfId="0" applyBorder="1" applyAlignment="1">
      <alignment horizontal="left"/>
    </xf>
    <xf numFmtId="165" fontId="0" fillId="0" borderId="1" xfId="1" applyNumberFormat="1" applyFont="1" applyBorder="1" applyAlignment="1">
      <alignment horizontal="left"/>
    </xf>
    <xf numFmtId="0" fontId="0" fillId="0" borderId="1" xfId="0" applyBorder="1"/>
    <xf numFmtId="165" fontId="0" fillId="0" borderId="1" xfId="1" applyNumberFormat="1" applyFont="1" applyFill="1" applyBorder="1" applyAlignment="1">
      <alignment horizontal="left"/>
    </xf>
    <xf numFmtId="0" fontId="6" fillId="2" borderId="2" xfId="0" applyFont="1" applyFill="1" applyBorder="1" applyAlignment="1">
      <alignment horizontal="left"/>
    </xf>
    <xf numFmtId="0" fontId="6" fillId="2" borderId="3" xfId="0" applyFont="1" applyFill="1" applyBorder="1" applyAlignment="1">
      <alignment horizontal="left" wrapText="1"/>
    </xf>
    <xf numFmtId="0" fontId="7" fillId="0" borderId="0" xfId="0" applyFont="1"/>
    <xf numFmtId="0" fontId="8" fillId="2" borderId="0" xfId="0" applyFont="1" applyFill="1" applyAlignment="1">
      <alignment horizontal="left"/>
    </xf>
    <xf numFmtId="165" fontId="2" fillId="2" borderId="1" xfId="1" applyNumberFormat="1" applyFont="1" applyFill="1" applyBorder="1" applyAlignment="1">
      <alignment horizontal="left"/>
    </xf>
    <xf numFmtId="165" fontId="2" fillId="2" borderId="1" xfId="0" applyNumberFormat="1" applyFont="1" applyFill="1" applyBorder="1" applyAlignment="1">
      <alignment horizontal="left" wrapText="1"/>
    </xf>
    <xf numFmtId="0" fontId="2" fillId="2" borderId="1" xfId="0" applyFont="1" applyFill="1" applyBorder="1"/>
    <xf numFmtId="165" fontId="11" fillId="2" borderId="1" xfId="1" applyNumberFormat="1" applyFont="1" applyFill="1" applyBorder="1" applyAlignment="1">
      <alignment horizontal="left"/>
    </xf>
    <xf numFmtId="0" fontId="11" fillId="2" borderId="3" xfId="0" applyFont="1" applyFill="1" applyBorder="1" applyAlignment="1">
      <alignment horizontal="left" wrapText="1"/>
    </xf>
    <xf numFmtId="0" fontId="11" fillId="2" borderId="2" xfId="0" applyFont="1" applyFill="1" applyBorder="1" applyAlignment="1">
      <alignment horizontal="left"/>
    </xf>
    <xf numFmtId="0" fontId="11" fillId="2" borderId="3" xfId="0" applyFont="1" applyFill="1" applyBorder="1" applyAlignment="1">
      <alignment horizontal="left"/>
    </xf>
    <xf numFmtId="165" fontId="11" fillId="2" borderId="4" xfId="0" applyNumberFormat="1" applyFont="1" applyFill="1" applyBorder="1" applyAlignment="1">
      <alignment horizontal="left" wrapText="1"/>
    </xf>
    <xf numFmtId="165" fontId="11" fillId="2" borderId="3" xfId="1" applyNumberFormat="1" applyFont="1" applyFill="1" applyBorder="1" applyAlignment="1">
      <alignment horizontal="left"/>
    </xf>
    <xf numFmtId="165" fontId="11" fillId="2" borderId="4" xfId="1" applyNumberFormat="1" applyFont="1" applyFill="1" applyBorder="1" applyAlignment="1">
      <alignment horizontal="left"/>
    </xf>
    <xf numFmtId="0" fontId="0" fillId="0" borderId="1" xfId="0" applyBorder="1" applyAlignment="1">
      <alignment horizontal="left" wrapText="1"/>
    </xf>
    <xf numFmtId="0" fontId="0" fillId="0" borderId="1" xfId="0" applyBorder="1" applyAlignment="1">
      <alignment wrapText="1"/>
    </xf>
    <xf numFmtId="165" fontId="11" fillId="2" borderId="8" xfId="1" applyNumberFormat="1" applyFont="1" applyFill="1" applyBorder="1" applyAlignment="1">
      <alignment horizontal="left"/>
    </xf>
    <xf numFmtId="165" fontId="13" fillId="0" borderId="1" xfId="1" applyNumberFormat="1" applyFont="1" applyBorder="1" applyAlignment="1">
      <alignment horizontal="left"/>
    </xf>
    <xf numFmtId="165" fontId="0" fillId="0" borderId="0" xfId="0" applyNumberFormat="1"/>
    <xf numFmtId="0" fontId="13" fillId="0" borderId="1" xfId="0" applyFont="1" applyBorder="1" applyAlignment="1">
      <alignment horizontal="left"/>
    </xf>
    <xf numFmtId="0" fontId="13" fillId="0" borderId="1" xfId="0" applyFont="1" applyBorder="1"/>
    <xf numFmtId="0" fontId="13" fillId="0" borderId="0" xfId="0" applyFont="1"/>
    <xf numFmtId="165" fontId="0" fillId="0" borderId="1" xfId="1" applyNumberFormat="1" applyFont="1" applyBorder="1" applyAlignment="1">
      <alignment horizontal="center"/>
    </xf>
    <xf numFmtId="165" fontId="11" fillId="2" borderId="1" xfId="1" applyNumberFormat="1" applyFont="1" applyFill="1" applyBorder="1" applyAlignment="1">
      <alignment horizontal="center"/>
    </xf>
    <xf numFmtId="165" fontId="2" fillId="2" borderId="1" xfId="1" applyNumberFormat="1" applyFont="1" applyFill="1" applyBorder="1" applyAlignment="1">
      <alignment horizontal="center"/>
    </xf>
    <xf numFmtId="165" fontId="15" fillId="2" borderId="4" xfId="0" applyNumberFormat="1" applyFont="1" applyFill="1" applyBorder="1" applyAlignment="1">
      <alignment horizontal="left" wrapText="1"/>
    </xf>
    <xf numFmtId="165" fontId="0" fillId="0" borderId="1" xfId="1" applyNumberFormat="1" applyFont="1" applyBorder="1"/>
    <xf numFmtId="165" fontId="13" fillId="0" borderId="1" xfId="1" applyNumberFormat="1" applyFont="1" applyFill="1" applyBorder="1" applyAlignment="1">
      <alignment horizontal="left"/>
    </xf>
    <xf numFmtId="165" fontId="14" fillId="0" borderId="0" xfId="1" applyNumberFormat="1" applyFont="1"/>
    <xf numFmtId="165" fontId="14" fillId="0" borderId="0" xfId="0" applyNumberFormat="1" applyFont="1"/>
    <xf numFmtId="0" fontId="9" fillId="0" borderId="0" xfId="0" applyFont="1" applyAlignment="1">
      <alignment vertical="center" wrapText="1"/>
    </xf>
    <xf numFmtId="0" fontId="9" fillId="0" borderId="0" xfId="0" applyFont="1"/>
    <xf numFmtId="0" fontId="17" fillId="0" borderId="0" xfId="0" applyFont="1" applyAlignment="1">
      <alignment vertical="center"/>
    </xf>
    <xf numFmtId="0" fontId="18" fillId="0" borderId="1" xfId="0" applyFont="1" applyBorder="1" applyAlignment="1">
      <alignment horizontal="justify" vertical="center" wrapText="1"/>
    </xf>
    <xf numFmtId="0" fontId="9" fillId="0" borderId="1" xfId="0" applyFont="1" applyBorder="1" applyAlignment="1">
      <alignment horizontal="justify" vertical="center" wrapText="1"/>
    </xf>
    <xf numFmtId="165" fontId="9" fillId="0" borderId="1" xfId="0" applyNumberFormat="1" applyFont="1" applyBorder="1" applyAlignment="1">
      <alignment horizontal="justify" vertical="center" wrapText="1"/>
    </xf>
    <xf numFmtId="0" fontId="9"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65" fontId="9" fillId="5" borderId="1" xfId="1" applyNumberFormat="1" applyFont="1" applyFill="1" applyBorder="1" applyAlignment="1">
      <alignment horizontal="center" vertical="center" wrapText="1"/>
    </xf>
    <xf numFmtId="15" fontId="3" fillId="5" borderId="1" xfId="0" applyNumberFormat="1" applyFont="1" applyFill="1" applyBorder="1" applyAlignment="1">
      <alignment horizontal="center" vertical="center" wrapText="1"/>
    </xf>
    <xf numFmtId="0" fontId="0" fillId="5" borderId="0" xfId="0" applyFill="1"/>
    <xf numFmtId="0" fontId="3" fillId="5" borderId="1" xfId="0" applyFont="1" applyFill="1" applyBorder="1" applyAlignment="1">
      <alignment vertical="center" wrapText="1"/>
    </xf>
    <xf numFmtId="0" fontId="3" fillId="5" borderId="1" xfId="0" applyFont="1" applyFill="1" applyBorder="1" applyAlignment="1">
      <alignment horizontal="justify" vertical="center" wrapText="1"/>
    </xf>
    <xf numFmtId="15" fontId="3" fillId="5" borderId="1" xfId="0" applyNumberFormat="1" applyFont="1" applyFill="1" applyBorder="1" applyAlignment="1">
      <alignment vertical="center" wrapText="1"/>
    </xf>
    <xf numFmtId="0" fontId="9" fillId="5" borderId="1" xfId="0" applyFont="1" applyFill="1" applyBorder="1" applyAlignment="1">
      <alignment vertical="center" wrapText="1"/>
    </xf>
    <xf numFmtId="0" fontId="3" fillId="6" borderId="1" xfId="0" applyFont="1" applyFill="1" applyBorder="1" applyAlignment="1">
      <alignment horizontal="justify" vertical="center" wrapText="1"/>
    </xf>
    <xf numFmtId="0" fontId="0" fillId="6" borderId="0" xfId="0" applyFill="1"/>
    <xf numFmtId="0" fontId="3" fillId="7" borderId="1" xfId="0" applyFont="1" applyFill="1" applyBorder="1" applyAlignment="1">
      <alignment vertical="center" wrapText="1"/>
    </xf>
    <xf numFmtId="0" fontId="3" fillId="7" borderId="1" xfId="0" applyFont="1" applyFill="1" applyBorder="1" applyAlignment="1">
      <alignment horizontal="justify" vertical="center" wrapText="1"/>
    </xf>
    <xf numFmtId="165" fontId="9" fillId="7" borderId="1" xfId="1" applyNumberFormat="1" applyFont="1" applyFill="1" applyBorder="1" applyAlignment="1">
      <alignment horizontal="center" vertical="center" wrapText="1"/>
    </xf>
    <xf numFmtId="17" fontId="3" fillId="7" borderId="1" xfId="0" applyNumberFormat="1" applyFont="1" applyFill="1" applyBorder="1" applyAlignment="1">
      <alignment horizontal="justify" vertical="center" wrapText="1"/>
    </xf>
    <xf numFmtId="0" fontId="0" fillId="7" borderId="0" xfId="0" applyFill="1"/>
    <xf numFmtId="0" fontId="9" fillId="7" borderId="1" xfId="0" applyFont="1" applyFill="1" applyBorder="1" applyAlignment="1">
      <alignment horizontal="center" vertical="center" wrapText="1"/>
    </xf>
    <xf numFmtId="15" fontId="3" fillId="7" borderId="1" xfId="0" applyNumberFormat="1" applyFont="1" applyFill="1" applyBorder="1" applyAlignment="1">
      <alignment horizontal="justify" vertical="center" wrapText="1"/>
    </xf>
    <xf numFmtId="0" fontId="3" fillId="7" borderId="1" xfId="0" applyFont="1" applyFill="1" applyBorder="1" applyAlignment="1">
      <alignment horizontal="right" vertical="center" wrapText="1"/>
    </xf>
    <xf numFmtId="0" fontId="9" fillId="7" borderId="1" xfId="0" applyFont="1" applyFill="1" applyBorder="1" applyAlignment="1">
      <alignment horizontal="justify" vertical="center" wrapText="1"/>
    </xf>
    <xf numFmtId="0" fontId="9" fillId="5" borderId="1" xfId="0" applyFont="1" applyFill="1" applyBorder="1" applyAlignment="1">
      <alignment horizontal="center" vertical="center" wrapText="1"/>
    </xf>
    <xf numFmtId="15" fontId="3" fillId="5" borderId="1" xfId="0" applyNumberFormat="1" applyFont="1" applyFill="1" applyBorder="1" applyAlignment="1">
      <alignment horizontal="justify" vertical="center" wrapText="1"/>
    </xf>
    <xf numFmtId="0" fontId="18" fillId="7" borderId="1" xfId="0" applyFont="1" applyFill="1" applyBorder="1" applyAlignment="1">
      <alignment horizontal="justify" vertical="center" wrapText="1"/>
    </xf>
    <xf numFmtId="0" fontId="18" fillId="6" borderId="1" xfId="0" applyFont="1" applyFill="1" applyBorder="1" applyAlignment="1">
      <alignment horizontal="justify" vertical="center" wrapText="1"/>
    </xf>
    <xf numFmtId="0" fontId="9" fillId="6" borderId="1" xfId="0" applyFont="1" applyFill="1" applyBorder="1" applyAlignment="1">
      <alignment horizontal="center" vertical="center" wrapText="1"/>
    </xf>
    <xf numFmtId="0" fontId="18" fillId="6" borderId="6" xfId="0" applyFont="1" applyFill="1" applyBorder="1" applyAlignment="1">
      <alignment horizontal="justify" vertical="center" wrapText="1"/>
    </xf>
    <xf numFmtId="0" fontId="7" fillId="0" borderId="1" xfId="0" applyFont="1" applyBorder="1"/>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0" fillId="0" borderId="0" xfId="0" applyAlignment="1">
      <alignment vertical="top"/>
    </xf>
    <xf numFmtId="0" fontId="0" fillId="8" borderId="1" xfId="0" applyFill="1" applyBorder="1"/>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22" fillId="2" borderId="0" xfId="0" applyFont="1" applyFill="1" applyAlignment="1">
      <alignment horizontal="center"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10" fillId="2" borderId="7" xfId="0" applyFont="1" applyFill="1" applyBorder="1" applyAlignment="1">
      <alignment horizontal="left" vertical="center" wrapText="1"/>
    </xf>
    <xf numFmtId="0" fontId="10" fillId="2" borderId="3" xfId="0" applyFont="1" applyFill="1" applyBorder="1" applyAlignment="1">
      <alignment horizontal="left" wrapText="1"/>
    </xf>
    <xf numFmtId="0" fontId="10" fillId="2" borderId="4" xfId="0" applyFont="1" applyFill="1" applyBorder="1" applyAlignment="1">
      <alignment horizontal="left" wrapText="1"/>
    </xf>
    <xf numFmtId="0" fontId="11" fillId="2" borderId="2" xfId="0" applyFont="1" applyFill="1" applyBorder="1" applyAlignment="1">
      <alignment horizontal="left"/>
    </xf>
    <xf numFmtId="0" fontId="11" fillId="2" borderId="3" xfId="0" applyFont="1" applyFill="1" applyBorder="1" applyAlignment="1">
      <alignment horizontal="left"/>
    </xf>
    <xf numFmtId="0" fontId="10" fillId="2" borderId="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6" xfId="0" applyFont="1" applyFill="1" applyBorder="1" applyAlignment="1">
      <alignment horizontal="left" vertical="center" wrapText="1"/>
    </xf>
    <xf numFmtId="0" fontId="11" fillId="2" borderId="2" xfId="0" applyFont="1" applyFill="1" applyBorder="1" applyAlignment="1">
      <alignment horizontal="left" wrapText="1"/>
    </xf>
    <xf numFmtId="0" fontId="11" fillId="2" borderId="3" xfId="0" applyFont="1" applyFill="1" applyBorder="1" applyAlignment="1">
      <alignment horizontal="left" wrapText="1"/>
    </xf>
    <xf numFmtId="0" fontId="11" fillId="2" borderId="4" xfId="0" applyFont="1" applyFill="1" applyBorder="1" applyAlignment="1">
      <alignment horizontal="left" wrapText="1"/>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1" xfId="0" applyFont="1" applyFill="1" applyBorder="1" applyAlignment="1">
      <alignment horizontal="left" wrapText="1"/>
    </xf>
    <xf numFmtId="0" fontId="11" fillId="2" borderId="4" xfId="0" applyFont="1" applyFill="1" applyBorder="1" applyAlignment="1">
      <alignment horizontal="left"/>
    </xf>
    <xf numFmtId="0" fontId="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6" fillId="3" borderId="1" xfId="0" applyFont="1" applyFill="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3E35-E124-4AC7-B881-1FE78F0C4A99}">
  <sheetPr>
    <tabColor rgb="FF00B0F0"/>
    <pageSetUpPr fitToPage="1"/>
  </sheetPr>
  <dimension ref="A3:I135"/>
  <sheetViews>
    <sheetView tabSelected="1" zoomScale="120" zoomScaleNormal="120" workbookViewId="0">
      <selection activeCell="F1" sqref="F1"/>
    </sheetView>
  </sheetViews>
  <sheetFormatPr baseColWidth="10" defaultRowHeight="15" x14ac:dyDescent="0.2"/>
  <cols>
    <col min="1" max="1" width="4" customWidth="1"/>
    <col min="2" max="2" width="64.1640625" customWidth="1"/>
    <col min="3" max="3" width="8.6640625" customWidth="1"/>
    <col min="4" max="4" width="11" customWidth="1"/>
    <col min="5" max="5" width="12" customWidth="1"/>
    <col min="6" max="6" width="17.6640625" customWidth="1"/>
    <col min="8" max="8" width="17.6640625" customWidth="1"/>
  </cols>
  <sheetData>
    <row r="3" spans="1:8" s="8" customFormat="1" ht="57" customHeight="1" x14ac:dyDescent="0.3">
      <c r="A3" s="75" t="s">
        <v>12</v>
      </c>
      <c r="B3" s="75"/>
      <c r="C3" s="75"/>
      <c r="D3" s="75"/>
      <c r="E3" s="75"/>
      <c r="F3" s="75"/>
    </row>
    <row r="5" spans="1:8" s="70" customFormat="1" ht="32" x14ac:dyDescent="0.2">
      <c r="A5" s="68" t="s">
        <v>0</v>
      </c>
      <c r="B5" s="68" t="s">
        <v>8</v>
      </c>
      <c r="C5" s="68" t="s">
        <v>1</v>
      </c>
      <c r="D5" s="68" t="s">
        <v>10</v>
      </c>
      <c r="E5" s="68" t="s">
        <v>44</v>
      </c>
      <c r="F5" s="68" t="s">
        <v>11</v>
      </c>
      <c r="G5" s="69" t="s">
        <v>198</v>
      </c>
      <c r="H5" s="68" t="s">
        <v>197</v>
      </c>
    </row>
    <row r="6" spans="1:8" ht="15" customHeight="1" x14ac:dyDescent="0.2">
      <c r="A6" s="72" t="s">
        <v>69</v>
      </c>
      <c r="B6" s="73"/>
      <c r="C6" s="73"/>
      <c r="D6" s="73"/>
      <c r="E6" s="74"/>
      <c r="F6" s="10">
        <f>SUM(F7:F11)</f>
        <v>806817.6</v>
      </c>
      <c r="G6" s="3" t="s">
        <v>194</v>
      </c>
    </row>
    <row r="7" spans="1:8" x14ac:dyDescent="0.2">
      <c r="A7" s="1">
        <v>1</v>
      </c>
      <c r="B7" s="1" t="s">
        <v>64</v>
      </c>
      <c r="C7" s="1" t="s">
        <v>62</v>
      </c>
      <c r="D7" s="2">
        <v>20000</v>
      </c>
      <c r="E7" s="2">
        <f>4*6</f>
        <v>24</v>
      </c>
      <c r="F7" s="2">
        <f>D7*E7</f>
        <v>480000</v>
      </c>
      <c r="G7" s="3"/>
    </row>
    <row r="8" spans="1:8" x14ac:dyDescent="0.2">
      <c r="A8" s="1">
        <v>2</v>
      </c>
      <c r="B8" s="1" t="s">
        <v>63</v>
      </c>
      <c r="C8" s="1" t="s">
        <v>62</v>
      </c>
      <c r="D8" s="2">
        <v>10000</v>
      </c>
      <c r="E8" s="2">
        <f>1*6</f>
        <v>6</v>
      </c>
      <c r="F8" s="2">
        <f t="shared" ref="F8:F11" si="0">D8*E8</f>
        <v>60000</v>
      </c>
      <c r="G8" s="3"/>
    </row>
    <row r="9" spans="1:8" s="26" customFormat="1" x14ac:dyDescent="0.2">
      <c r="A9" s="24">
        <v>3</v>
      </c>
      <c r="B9" s="24" t="s">
        <v>94</v>
      </c>
      <c r="C9" s="24" t="s">
        <v>40</v>
      </c>
      <c r="D9" s="22">
        <v>864</v>
      </c>
      <c r="E9" s="22">
        <f>242*0.2</f>
        <v>48.400000000000006</v>
      </c>
      <c r="F9" s="22">
        <f>D9*E9</f>
        <v>41817.600000000006</v>
      </c>
      <c r="G9" s="25"/>
    </row>
    <row r="10" spans="1:8" x14ac:dyDescent="0.2">
      <c r="A10" s="1">
        <v>4</v>
      </c>
      <c r="B10" s="1" t="s">
        <v>73</v>
      </c>
      <c r="C10" s="1" t="s">
        <v>4</v>
      </c>
      <c r="D10" s="2">
        <v>25000</v>
      </c>
      <c r="E10" s="2">
        <v>6</v>
      </c>
      <c r="F10" s="2">
        <f t="shared" si="0"/>
        <v>150000</v>
      </c>
      <c r="G10" s="3"/>
    </row>
    <row r="11" spans="1:8" x14ac:dyDescent="0.2">
      <c r="A11" s="1">
        <v>5</v>
      </c>
      <c r="B11" s="1" t="s">
        <v>24</v>
      </c>
      <c r="C11" s="1" t="s">
        <v>4</v>
      </c>
      <c r="D11" s="2">
        <v>75000</v>
      </c>
      <c r="E11" s="2">
        <v>1</v>
      </c>
      <c r="F11" s="2">
        <f t="shared" si="0"/>
        <v>75000</v>
      </c>
      <c r="G11" s="3"/>
    </row>
    <row r="12" spans="1:8" ht="26.5" customHeight="1" x14ac:dyDescent="0.2">
      <c r="A12" s="76" t="s">
        <v>13</v>
      </c>
      <c r="B12" s="77"/>
      <c r="C12" s="77"/>
      <c r="D12" s="77"/>
      <c r="E12" s="77"/>
      <c r="F12" s="10">
        <f>F13+F19</f>
        <v>2202000</v>
      </c>
      <c r="G12" s="3"/>
    </row>
    <row r="13" spans="1:8" ht="27" customHeight="1" x14ac:dyDescent="0.2">
      <c r="A13" s="72" t="s">
        <v>70</v>
      </c>
      <c r="B13" s="73"/>
      <c r="C13" s="73"/>
      <c r="D13" s="73"/>
      <c r="E13" s="74"/>
      <c r="F13" s="12">
        <f>SUM(F14:F18)</f>
        <v>907000</v>
      </c>
      <c r="G13" s="3" t="s">
        <v>194</v>
      </c>
    </row>
    <row r="14" spans="1:8" x14ac:dyDescent="0.2">
      <c r="A14" s="1">
        <v>1</v>
      </c>
      <c r="B14" s="1" t="s">
        <v>67</v>
      </c>
      <c r="C14" s="1" t="s">
        <v>2</v>
      </c>
      <c r="D14" s="2">
        <v>10000</v>
      </c>
      <c r="E14" s="2">
        <v>27</v>
      </c>
      <c r="F14" s="2">
        <f>D14*E14</f>
        <v>270000</v>
      </c>
      <c r="G14" s="3"/>
      <c r="H14" s="23"/>
    </row>
    <row r="15" spans="1:8" x14ac:dyDescent="0.2">
      <c r="A15" s="1">
        <v>2</v>
      </c>
      <c r="B15" s="1" t="s">
        <v>68</v>
      </c>
      <c r="C15" s="1" t="s">
        <v>2</v>
      </c>
      <c r="D15" s="2">
        <v>6000</v>
      </c>
      <c r="E15" s="2">
        <v>27</v>
      </c>
      <c r="F15" s="2">
        <f>D15*E15</f>
        <v>162000</v>
      </c>
      <c r="G15" s="3"/>
    </row>
    <row r="16" spans="1:8" x14ac:dyDescent="0.2">
      <c r="A16" s="1">
        <v>3</v>
      </c>
      <c r="B16" s="1" t="s">
        <v>27</v>
      </c>
      <c r="C16" s="1" t="s">
        <v>3</v>
      </c>
      <c r="D16" s="2">
        <v>75000</v>
      </c>
      <c r="E16" s="2">
        <v>1</v>
      </c>
      <c r="F16" s="2">
        <f t="shared" ref="F16:F18" si="1">D16*E16</f>
        <v>75000</v>
      </c>
      <c r="G16" s="3"/>
    </row>
    <row r="17" spans="1:8" x14ac:dyDescent="0.2">
      <c r="A17" s="1">
        <v>4</v>
      </c>
      <c r="B17" s="1" t="s">
        <v>14</v>
      </c>
      <c r="C17" s="1" t="s">
        <v>3</v>
      </c>
      <c r="D17" s="2">
        <v>50000</v>
      </c>
      <c r="E17" s="2">
        <v>3</v>
      </c>
      <c r="F17" s="2">
        <f t="shared" si="1"/>
        <v>150000</v>
      </c>
      <c r="G17" s="3"/>
    </row>
    <row r="18" spans="1:8" x14ac:dyDescent="0.2">
      <c r="A18" s="1">
        <v>5</v>
      </c>
      <c r="B18" s="1" t="s">
        <v>22</v>
      </c>
      <c r="C18" s="1" t="s">
        <v>2</v>
      </c>
      <c r="D18" s="2">
        <v>250000</v>
      </c>
      <c r="E18" s="2">
        <v>1</v>
      </c>
      <c r="F18" s="2">
        <f t="shared" si="1"/>
        <v>250000</v>
      </c>
      <c r="G18" s="3"/>
    </row>
    <row r="19" spans="1:8" ht="60.75" customHeight="1" x14ac:dyDescent="0.2">
      <c r="A19" s="78" t="s">
        <v>71</v>
      </c>
      <c r="B19" s="73"/>
      <c r="C19" s="73"/>
      <c r="D19" s="73"/>
      <c r="E19" s="74"/>
      <c r="F19" s="12">
        <f>SUM(F20:F28)</f>
        <v>1295000</v>
      </c>
      <c r="G19" s="3" t="s">
        <v>194</v>
      </c>
    </row>
    <row r="20" spans="1:8" ht="16" x14ac:dyDescent="0.2">
      <c r="A20" s="1">
        <v>1</v>
      </c>
      <c r="B20" s="1" t="s">
        <v>16</v>
      </c>
      <c r="C20" s="20" t="s">
        <v>23</v>
      </c>
      <c r="D20" s="2">
        <v>7000</v>
      </c>
      <c r="E20" s="3">
        <v>6</v>
      </c>
      <c r="F20" s="2">
        <f>D20*E20</f>
        <v>42000</v>
      </c>
      <c r="G20" s="3"/>
    </row>
    <row r="21" spans="1:8" x14ac:dyDescent="0.2">
      <c r="A21" s="1">
        <v>2</v>
      </c>
      <c r="B21" s="1" t="s">
        <v>17</v>
      </c>
      <c r="C21" s="3" t="s">
        <v>3</v>
      </c>
      <c r="D21" s="2">
        <v>20000</v>
      </c>
      <c r="E21" s="3">
        <v>6</v>
      </c>
      <c r="F21" s="2">
        <f>D21*E21</f>
        <v>120000</v>
      </c>
      <c r="G21" s="3"/>
    </row>
    <row r="22" spans="1:8" s="26" customFormat="1" x14ac:dyDescent="0.2">
      <c r="A22" s="1">
        <v>3</v>
      </c>
      <c r="B22" s="24" t="s">
        <v>58</v>
      </c>
      <c r="C22" s="25" t="s">
        <v>3</v>
      </c>
      <c r="D22" s="22">
        <v>5000</v>
      </c>
      <c r="E22" s="25">
        <f>12</f>
        <v>12</v>
      </c>
      <c r="F22" s="22">
        <f t="shared" ref="F22:F27" si="2">D22*E22</f>
        <v>60000</v>
      </c>
      <c r="G22" s="25"/>
    </row>
    <row r="23" spans="1:8" s="26" customFormat="1" x14ac:dyDescent="0.2">
      <c r="A23" s="1">
        <v>4</v>
      </c>
      <c r="B23" s="24" t="s">
        <v>59</v>
      </c>
      <c r="C23" s="25" t="s">
        <v>3</v>
      </c>
      <c r="D23" s="22">
        <v>20000</v>
      </c>
      <c r="E23" s="3">
        <f>12</f>
        <v>12</v>
      </c>
      <c r="F23" s="22">
        <f>D23*E23</f>
        <v>240000</v>
      </c>
      <c r="G23" s="25"/>
      <c r="H23" s="26">
        <f>25+6+12</f>
        <v>43</v>
      </c>
    </row>
    <row r="24" spans="1:8" ht="18" customHeight="1" x14ac:dyDescent="0.2">
      <c r="A24" s="1">
        <v>5</v>
      </c>
      <c r="B24" s="1" t="s">
        <v>54</v>
      </c>
      <c r="C24" s="1" t="s">
        <v>2</v>
      </c>
      <c r="D24" s="2">
        <v>10000</v>
      </c>
      <c r="E24" s="3">
        <v>25</v>
      </c>
      <c r="F24" s="2">
        <f t="shared" si="2"/>
        <v>250000</v>
      </c>
      <c r="G24" s="3"/>
    </row>
    <row r="25" spans="1:8" s="26" customFormat="1" x14ac:dyDescent="0.2">
      <c r="A25" s="1">
        <v>6</v>
      </c>
      <c r="B25" s="24" t="s">
        <v>72</v>
      </c>
      <c r="C25" s="24" t="s">
        <v>2</v>
      </c>
      <c r="D25" s="22">
        <v>6000</v>
      </c>
      <c r="E25" s="3">
        <v>43</v>
      </c>
      <c r="F25" s="22">
        <f t="shared" si="2"/>
        <v>258000</v>
      </c>
      <c r="G25" s="25"/>
    </row>
    <row r="26" spans="1:8" x14ac:dyDescent="0.2">
      <c r="A26" s="1">
        <v>7</v>
      </c>
      <c r="B26" s="1" t="s">
        <v>15</v>
      </c>
      <c r="C26" s="1" t="s">
        <v>3</v>
      </c>
      <c r="D26" s="2">
        <v>75000</v>
      </c>
      <c r="E26" s="3">
        <v>1</v>
      </c>
      <c r="F26" s="2">
        <f t="shared" si="2"/>
        <v>75000</v>
      </c>
      <c r="G26" s="3"/>
    </row>
    <row r="27" spans="1:8" x14ac:dyDescent="0.2">
      <c r="A27" s="1">
        <v>8</v>
      </c>
      <c r="B27" s="1" t="s">
        <v>14</v>
      </c>
      <c r="C27" s="1" t="s">
        <v>3</v>
      </c>
      <c r="D27" s="2">
        <v>0</v>
      </c>
      <c r="E27" s="3">
        <v>3</v>
      </c>
      <c r="F27" s="2">
        <f t="shared" si="2"/>
        <v>0</v>
      </c>
      <c r="G27" s="3"/>
    </row>
    <row r="28" spans="1:8" ht="28.5" customHeight="1" x14ac:dyDescent="0.2">
      <c r="A28" s="1">
        <v>9</v>
      </c>
      <c r="B28" s="19" t="s">
        <v>56</v>
      </c>
      <c r="C28" s="1" t="s">
        <v>2</v>
      </c>
      <c r="D28" s="2">
        <f>250000/3</f>
        <v>83333.333333333328</v>
      </c>
      <c r="E28" s="3">
        <v>3</v>
      </c>
      <c r="F28" s="2">
        <f>D28*E28</f>
        <v>250000</v>
      </c>
      <c r="G28" s="3"/>
    </row>
    <row r="29" spans="1:8" ht="26.5" customHeight="1" x14ac:dyDescent="0.2">
      <c r="A29" s="76" t="s">
        <v>18</v>
      </c>
      <c r="B29" s="77"/>
      <c r="C29" s="77"/>
      <c r="D29" s="77"/>
      <c r="E29" s="77"/>
      <c r="F29" s="10">
        <f>F30+F32+F41</f>
        <v>9913472</v>
      </c>
      <c r="G29" s="3"/>
    </row>
    <row r="30" spans="1:8" ht="27.75" customHeight="1" x14ac:dyDescent="0.2">
      <c r="A30" s="79" t="s">
        <v>19</v>
      </c>
      <c r="B30" s="79"/>
      <c r="C30" s="79"/>
      <c r="D30" s="79"/>
      <c r="E30" s="80"/>
      <c r="F30" s="12">
        <f>SUM(F31:F31)</f>
        <v>1050000</v>
      </c>
      <c r="G30" s="3" t="s">
        <v>194</v>
      </c>
    </row>
    <row r="31" spans="1:8" ht="16" x14ac:dyDescent="0.2">
      <c r="A31" s="1">
        <v>1</v>
      </c>
      <c r="B31" s="19" t="s">
        <v>20</v>
      </c>
      <c r="C31" s="1" t="s">
        <v>57</v>
      </c>
      <c r="D31" s="22">
        <v>25000</v>
      </c>
      <c r="E31" s="2">
        <f>2*7*3</f>
        <v>42</v>
      </c>
      <c r="F31" s="2">
        <f>D31*E31</f>
        <v>1050000</v>
      </c>
      <c r="G31" s="3"/>
      <c r="H31" s="34">
        <f>F116</f>
        <v>31790785.600000001</v>
      </c>
    </row>
    <row r="32" spans="1:8" ht="20" customHeight="1" x14ac:dyDescent="0.2">
      <c r="A32" s="83" t="s">
        <v>21</v>
      </c>
      <c r="B32" s="84"/>
      <c r="C32" s="84"/>
      <c r="D32" s="84"/>
      <c r="E32" s="85"/>
      <c r="F32" s="12">
        <f>SUM(F33:F40)</f>
        <v>4431736</v>
      </c>
      <c r="G32" s="3" t="s">
        <v>195</v>
      </c>
      <c r="H32" s="34" t="s">
        <v>199</v>
      </c>
    </row>
    <row r="33" spans="1:8" s="26" customFormat="1" x14ac:dyDescent="0.2">
      <c r="A33" s="24">
        <v>1</v>
      </c>
      <c r="B33" s="24" t="s">
        <v>95</v>
      </c>
      <c r="C33" s="24" t="s">
        <v>2</v>
      </c>
      <c r="D33" s="22">
        <v>6000</v>
      </c>
      <c r="E33" s="22">
        <f>35*7</f>
        <v>245</v>
      </c>
      <c r="F33" s="22">
        <f>D33*E33</f>
        <v>1470000</v>
      </c>
      <c r="G33" s="25"/>
    </row>
    <row r="34" spans="1:8" x14ac:dyDescent="0.2">
      <c r="A34" s="1">
        <v>2</v>
      </c>
      <c r="B34" s="1" t="s">
        <v>60</v>
      </c>
      <c r="C34" s="1" t="s">
        <v>3</v>
      </c>
      <c r="D34" s="2">
        <v>6000</v>
      </c>
      <c r="E34" s="2">
        <f>40*7</f>
        <v>280</v>
      </c>
      <c r="F34" s="2">
        <f t="shared" ref="F34:F38" si="3">D34*E34</f>
        <v>1680000</v>
      </c>
      <c r="G34" s="3"/>
    </row>
    <row r="35" spans="1:8" x14ac:dyDescent="0.2">
      <c r="A35" s="1">
        <v>3</v>
      </c>
      <c r="B35" s="1" t="s">
        <v>9</v>
      </c>
      <c r="C35" s="1" t="s">
        <v>3</v>
      </c>
      <c r="D35" s="2">
        <v>30000</v>
      </c>
      <c r="E35" s="2">
        <v>7</v>
      </c>
      <c r="F35" s="2">
        <f t="shared" si="3"/>
        <v>210000</v>
      </c>
      <c r="G35" s="3"/>
    </row>
    <row r="36" spans="1:8" x14ac:dyDescent="0.2">
      <c r="A36" s="1">
        <v>4</v>
      </c>
      <c r="B36" s="1" t="s">
        <v>74</v>
      </c>
      <c r="C36" s="1" t="s">
        <v>2</v>
      </c>
      <c r="D36" s="4">
        <v>20000</v>
      </c>
      <c r="E36" s="2">
        <f>4*8</f>
        <v>32</v>
      </c>
      <c r="F36" s="2">
        <f>D36*E36</f>
        <v>640000</v>
      </c>
      <c r="G36" s="3"/>
    </row>
    <row r="37" spans="1:8" x14ac:dyDescent="0.2">
      <c r="A37" s="1">
        <v>5</v>
      </c>
      <c r="B37" s="1" t="s">
        <v>75</v>
      </c>
      <c r="C37" s="1" t="s">
        <v>2</v>
      </c>
      <c r="D37" s="2">
        <v>10000</v>
      </c>
      <c r="E37" s="2">
        <v>8</v>
      </c>
      <c r="F37" s="2">
        <f>D37*E37</f>
        <v>80000</v>
      </c>
      <c r="G37" s="3"/>
    </row>
    <row r="38" spans="1:8" x14ac:dyDescent="0.2">
      <c r="A38" s="1">
        <v>6</v>
      </c>
      <c r="B38" s="1" t="s">
        <v>29</v>
      </c>
      <c r="C38" s="1" t="s">
        <v>3</v>
      </c>
      <c r="D38" s="22">
        <f>1370*0.2</f>
        <v>274</v>
      </c>
      <c r="E38" s="22">
        <v>864</v>
      </c>
      <c r="F38" s="22">
        <f t="shared" si="3"/>
        <v>236736</v>
      </c>
      <c r="G38" s="3"/>
      <c r="H38">
        <f>35/2</f>
        <v>17.5</v>
      </c>
    </row>
    <row r="39" spans="1:8" x14ac:dyDescent="0.2">
      <c r="A39" s="1">
        <v>7</v>
      </c>
      <c r="B39" s="1" t="s">
        <v>24</v>
      </c>
      <c r="C39" s="1" t="s">
        <v>4</v>
      </c>
      <c r="D39" s="22"/>
      <c r="E39" s="22">
        <v>75000</v>
      </c>
      <c r="F39" s="22">
        <f>E39</f>
        <v>75000</v>
      </c>
      <c r="G39" s="3"/>
    </row>
    <row r="40" spans="1:8" x14ac:dyDescent="0.2">
      <c r="A40" s="1">
        <v>8</v>
      </c>
      <c r="B40" s="1" t="s">
        <v>25</v>
      </c>
      <c r="C40" s="1" t="s">
        <v>3</v>
      </c>
      <c r="D40" s="22">
        <v>10000</v>
      </c>
      <c r="E40" s="22">
        <v>4</v>
      </c>
      <c r="F40" s="22">
        <f>D40*E40</f>
        <v>40000</v>
      </c>
      <c r="G40" s="3"/>
    </row>
    <row r="41" spans="1:8" ht="32.5" customHeight="1" x14ac:dyDescent="0.2">
      <c r="A41" s="83" t="s">
        <v>26</v>
      </c>
      <c r="B41" s="84"/>
      <c r="C41" s="84"/>
      <c r="D41" s="84"/>
      <c r="E41" s="85"/>
      <c r="F41" s="21">
        <f>SUM(F42:F49)</f>
        <v>4431736</v>
      </c>
      <c r="G41" s="3" t="s">
        <v>195</v>
      </c>
      <c r="H41" s="34" t="s">
        <v>199</v>
      </c>
    </row>
    <row r="42" spans="1:8" x14ac:dyDescent="0.2">
      <c r="A42" s="1">
        <v>1</v>
      </c>
      <c r="B42" s="24" t="s">
        <v>95</v>
      </c>
      <c r="C42" s="1" t="s">
        <v>2</v>
      </c>
      <c r="D42" s="2">
        <v>6000</v>
      </c>
      <c r="E42" s="2">
        <f>35*7</f>
        <v>245</v>
      </c>
      <c r="F42" s="2">
        <f>D42*E42</f>
        <v>1470000</v>
      </c>
      <c r="G42" s="3"/>
    </row>
    <row r="43" spans="1:8" x14ac:dyDescent="0.2">
      <c r="A43" s="1">
        <v>2</v>
      </c>
      <c r="B43" s="1" t="s">
        <v>60</v>
      </c>
      <c r="C43" s="1" t="s">
        <v>3</v>
      </c>
      <c r="D43" s="2">
        <v>6000</v>
      </c>
      <c r="E43" s="2">
        <f>40*7</f>
        <v>280</v>
      </c>
      <c r="F43" s="2">
        <f t="shared" ref="F43:F49" si="4">D43*E43</f>
        <v>1680000</v>
      </c>
      <c r="G43" s="3"/>
    </row>
    <row r="44" spans="1:8" x14ac:dyDescent="0.2">
      <c r="A44" s="1">
        <v>3</v>
      </c>
      <c r="B44" s="1" t="s">
        <v>9</v>
      </c>
      <c r="C44" s="1" t="s">
        <v>3</v>
      </c>
      <c r="D44" s="2">
        <v>30000</v>
      </c>
      <c r="E44" s="2">
        <v>7</v>
      </c>
      <c r="F44" s="2">
        <f t="shared" si="4"/>
        <v>210000</v>
      </c>
      <c r="G44" s="3"/>
    </row>
    <row r="45" spans="1:8" x14ac:dyDescent="0.2">
      <c r="A45" s="1">
        <v>4</v>
      </c>
      <c r="B45" s="1" t="s">
        <v>55</v>
      </c>
      <c r="C45" s="1" t="s">
        <v>2</v>
      </c>
      <c r="D45" s="4">
        <v>20000</v>
      </c>
      <c r="E45" s="2">
        <f>4*8</f>
        <v>32</v>
      </c>
      <c r="F45" s="2">
        <f t="shared" si="4"/>
        <v>640000</v>
      </c>
      <c r="G45" s="3"/>
    </row>
    <row r="46" spans="1:8" x14ac:dyDescent="0.2">
      <c r="A46" s="1">
        <v>5</v>
      </c>
      <c r="B46" s="1" t="s">
        <v>76</v>
      </c>
      <c r="C46" s="1" t="s">
        <v>2</v>
      </c>
      <c r="D46" s="2">
        <v>10000</v>
      </c>
      <c r="E46" s="2">
        <v>8</v>
      </c>
      <c r="F46" s="2">
        <f t="shared" si="4"/>
        <v>80000</v>
      </c>
      <c r="G46" s="3"/>
    </row>
    <row r="47" spans="1:8" x14ac:dyDescent="0.2">
      <c r="A47" s="1">
        <v>6</v>
      </c>
      <c r="B47" s="1" t="s">
        <v>29</v>
      </c>
      <c r="C47" s="1" t="s">
        <v>3</v>
      </c>
      <c r="D47" s="22">
        <f>1370*0.2</f>
        <v>274</v>
      </c>
      <c r="E47" s="22">
        <v>864</v>
      </c>
      <c r="F47" s="2">
        <f t="shared" si="4"/>
        <v>236736</v>
      </c>
      <c r="G47" s="3"/>
    </row>
    <row r="48" spans="1:8" x14ac:dyDescent="0.2">
      <c r="A48" s="1">
        <v>7</v>
      </c>
      <c r="B48" s="1" t="s">
        <v>24</v>
      </c>
      <c r="C48" s="1" t="s">
        <v>4</v>
      </c>
      <c r="D48" s="22"/>
      <c r="E48" s="22">
        <v>75000</v>
      </c>
      <c r="F48" s="2">
        <f>E48</f>
        <v>75000</v>
      </c>
      <c r="G48" s="3"/>
    </row>
    <row r="49" spans="1:9" x14ac:dyDescent="0.2">
      <c r="A49" s="1">
        <v>8</v>
      </c>
      <c r="B49" s="1" t="s">
        <v>25</v>
      </c>
      <c r="C49" s="1" t="s">
        <v>3</v>
      </c>
      <c r="D49" s="22">
        <v>10000</v>
      </c>
      <c r="E49" s="22">
        <v>4</v>
      </c>
      <c r="F49" s="2">
        <f t="shared" si="4"/>
        <v>40000</v>
      </c>
      <c r="G49" s="3"/>
    </row>
    <row r="50" spans="1:9" ht="32.25" customHeight="1" x14ac:dyDescent="0.2">
      <c r="A50" s="86" t="s">
        <v>30</v>
      </c>
      <c r="B50" s="87"/>
      <c r="C50" s="87"/>
      <c r="D50" s="87"/>
      <c r="E50" s="88"/>
      <c r="F50" s="12">
        <f>F51+F57</f>
        <v>1640592</v>
      </c>
      <c r="G50" s="3"/>
    </row>
    <row r="51" spans="1:9" ht="28.25" customHeight="1" x14ac:dyDescent="0.2">
      <c r="A51" s="86" t="s">
        <v>31</v>
      </c>
      <c r="B51" s="87"/>
      <c r="C51" s="87"/>
      <c r="D51" s="87"/>
      <c r="E51" s="87"/>
      <c r="F51" s="9">
        <f>SUM(F52:F56)</f>
        <v>1640592</v>
      </c>
      <c r="G51" s="3" t="s">
        <v>195</v>
      </c>
      <c r="H51" s="71" t="s">
        <v>200</v>
      </c>
      <c r="I51" t="s">
        <v>201</v>
      </c>
    </row>
    <row r="52" spans="1:9" x14ac:dyDescent="0.2">
      <c r="A52" s="1">
        <v>1</v>
      </c>
      <c r="B52" s="1" t="s">
        <v>77</v>
      </c>
      <c r="C52" s="1" t="s">
        <v>2</v>
      </c>
      <c r="D52" s="4">
        <v>20000</v>
      </c>
      <c r="E52" s="2">
        <f>4*6*2</f>
        <v>48</v>
      </c>
      <c r="F52" s="2">
        <f>D52*E52</f>
        <v>960000</v>
      </c>
      <c r="G52" s="3"/>
    </row>
    <row r="53" spans="1:9" x14ac:dyDescent="0.2">
      <c r="A53" s="1">
        <v>2</v>
      </c>
      <c r="B53" s="1" t="s">
        <v>34</v>
      </c>
      <c r="C53" s="1" t="s">
        <v>2</v>
      </c>
      <c r="D53" s="2">
        <v>10000</v>
      </c>
      <c r="E53" s="2">
        <f>1*6*2</f>
        <v>12</v>
      </c>
      <c r="F53" s="2">
        <f>D53*E53</f>
        <v>120000</v>
      </c>
      <c r="G53" s="3"/>
    </row>
    <row r="54" spans="1:9" x14ac:dyDescent="0.2">
      <c r="A54" s="1">
        <v>3</v>
      </c>
      <c r="B54" s="1" t="s">
        <v>35</v>
      </c>
      <c r="C54" s="1" t="s">
        <v>4</v>
      </c>
      <c r="D54" s="2">
        <v>25000</v>
      </c>
      <c r="E54" s="2">
        <f>6*2</f>
        <v>12</v>
      </c>
      <c r="F54" s="2">
        <f>D54*E54</f>
        <v>300000</v>
      </c>
      <c r="G54" s="3"/>
    </row>
    <row r="55" spans="1:9" x14ac:dyDescent="0.2">
      <c r="A55" s="1">
        <v>4</v>
      </c>
      <c r="B55" s="24" t="s">
        <v>96</v>
      </c>
      <c r="C55" s="24" t="s">
        <v>40</v>
      </c>
      <c r="D55" s="32">
        <v>864</v>
      </c>
      <c r="E55" s="32">
        <f>64*2</f>
        <v>128</v>
      </c>
      <c r="F55" s="2">
        <f>D55*E55</f>
        <v>110592</v>
      </c>
      <c r="G55" s="3"/>
    </row>
    <row r="56" spans="1:9" x14ac:dyDescent="0.2">
      <c r="A56" s="1">
        <v>5</v>
      </c>
      <c r="B56" s="1" t="s">
        <v>24</v>
      </c>
      <c r="C56" s="1" t="s">
        <v>4</v>
      </c>
      <c r="D56" s="4">
        <v>75000</v>
      </c>
      <c r="E56" s="4">
        <v>2</v>
      </c>
      <c r="F56" s="2">
        <f>D56*E56</f>
        <v>150000</v>
      </c>
      <c r="G56" s="3"/>
    </row>
    <row r="57" spans="1:9" ht="21.75" customHeight="1" x14ac:dyDescent="0.2">
      <c r="A57" s="86" t="s">
        <v>32</v>
      </c>
      <c r="B57" s="87"/>
      <c r="C57" s="87"/>
      <c r="D57" s="87"/>
      <c r="E57" s="87"/>
      <c r="F57" s="28"/>
      <c r="G57" s="3" t="s">
        <v>195</v>
      </c>
      <c r="H57" s="71" t="s">
        <v>202</v>
      </c>
    </row>
    <row r="58" spans="1:9" x14ac:dyDescent="0.2">
      <c r="A58" s="1">
        <v>1</v>
      </c>
      <c r="B58" s="1" t="s">
        <v>37</v>
      </c>
      <c r="C58" s="1"/>
      <c r="D58" s="4"/>
      <c r="E58" s="2"/>
      <c r="F58" s="27" t="s">
        <v>6</v>
      </c>
      <c r="G58" s="3"/>
    </row>
    <row r="59" spans="1:9" ht="63" customHeight="1" x14ac:dyDescent="0.2">
      <c r="A59" s="91" t="s">
        <v>33</v>
      </c>
      <c r="B59" s="91"/>
      <c r="C59" s="91"/>
      <c r="D59" s="91"/>
      <c r="E59" s="91"/>
      <c r="F59" s="9">
        <f>F60+F70+F79</f>
        <v>8114968</v>
      </c>
      <c r="G59" s="3"/>
    </row>
    <row r="60" spans="1:9" x14ac:dyDescent="0.2">
      <c r="A60" s="81" t="s">
        <v>36</v>
      </c>
      <c r="B60" s="82"/>
      <c r="C60" s="82"/>
      <c r="D60" s="82"/>
      <c r="E60" s="92"/>
      <c r="F60" s="12">
        <f>SUM(F61:F69)</f>
        <v>2981656</v>
      </c>
      <c r="G60" s="3" t="s">
        <v>195</v>
      </c>
      <c r="H60" s="71" t="s">
        <v>203</v>
      </c>
    </row>
    <row r="61" spans="1:9" x14ac:dyDescent="0.2">
      <c r="A61" s="3">
        <v>1</v>
      </c>
      <c r="B61" s="1" t="s">
        <v>38</v>
      </c>
      <c r="C61" s="1" t="s">
        <v>2</v>
      </c>
      <c r="D61" s="2">
        <v>75000</v>
      </c>
      <c r="E61" s="2">
        <f>1*2*3</f>
        <v>6</v>
      </c>
      <c r="F61" s="2">
        <f>D61*E61</f>
        <v>450000</v>
      </c>
      <c r="G61" s="3"/>
    </row>
    <row r="62" spans="1:9" ht="32" x14ac:dyDescent="0.2">
      <c r="A62" s="3">
        <v>2</v>
      </c>
      <c r="B62" s="19" t="s">
        <v>79</v>
      </c>
      <c r="C62" s="1" t="s">
        <v>2</v>
      </c>
      <c r="D62" s="2">
        <v>25000</v>
      </c>
      <c r="E62" s="2">
        <f>4*1*3</f>
        <v>12</v>
      </c>
      <c r="F62" s="2">
        <f t="shared" ref="F62:F66" si="5">D62*E62</f>
        <v>300000</v>
      </c>
      <c r="G62" s="3"/>
    </row>
    <row r="63" spans="1:9" ht="16" x14ac:dyDescent="0.2">
      <c r="A63" s="3">
        <v>3</v>
      </c>
      <c r="B63" s="19" t="s">
        <v>78</v>
      </c>
      <c r="C63" s="1" t="s">
        <v>2</v>
      </c>
      <c r="D63" s="2">
        <v>20000</v>
      </c>
      <c r="E63" s="2">
        <f>4*1*3</f>
        <v>12</v>
      </c>
      <c r="F63" s="2">
        <f t="shared" si="5"/>
        <v>240000</v>
      </c>
      <c r="G63" s="3"/>
    </row>
    <row r="64" spans="1:9" ht="16" x14ac:dyDescent="0.2">
      <c r="A64" s="3">
        <v>4</v>
      </c>
      <c r="B64" s="19" t="s">
        <v>39</v>
      </c>
      <c r="C64" s="1" t="s">
        <v>40</v>
      </c>
      <c r="D64" s="2">
        <v>864</v>
      </c>
      <c r="E64" s="2">
        <f>270*0.2</f>
        <v>54</v>
      </c>
      <c r="F64" s="2">
        <f t="shared" si="5"/>
        <v>46656</v>
      </c>
      <c r="G64" s="3"/>
    </row>
    <row r="65" spans="1:8" ht="27.75" customHeight="1" x14ac:dyDescent="0.2">
      <c r="A65" s="3">
        <v>5</v>
      </c>
      <c r="B65" s="19" t="s">
        <v>41</v>
      </c>
      <c r="C65" s="1" t="s">
        <v>2</v>
      </c>
      <c r="D65" s="2">
        <v>10000</v>
      </c>
      <c r="E65" s="2">
        <v>4</v>
      </c>
      <c r="F65" s="2">
        <f t="shared" si="5"/>
        <v>40000</v>
      </c>
      <c r="G65" s="3"/>
    </row>
    <row r="66" spans="1:8" x14ac:dyDescent="0.2">
      <c r="A66" s="3">
        <v>6</v>
      </c>
      <c r="B66" s="1" t="s">
        <v>61</v>
      </c>
      <c r="C66" s="1" t="s">
        <v>2</v>
      </c>
      <c r="D66" s="2">
        <v>6000</v>
      </c>
      <c r="E66" s="2">
        <f>40*3</f>
        <v>120</v>
      </c>
      <c r="F66" s="2">
        <f t="shared" si="5"/>
        <v>720000</v>
      </c>
      <c r="G66" s="3"/>
    </row>
    <row r="67" spans="1:8" x14ac:dyDescent="0.2">
      <c r="A67" s="3">
        <v>7</v>
      </c>
      <c r="B67" s="1" t="s">
        <v>80</v>
      </c>
      <c r="C67" s="1" t="s">
        <v>2</v>
      </c>
      <c r="D67" s="2">
        <v>6000</v>
      </c>
      <c r="E67" s="2">
        <f>45*3</f>
        <v>135</v>
      </c>
      <c r="F67" s="2">
        <f t="shared" ref="F67:F69" si="6">D67*E67</f>
        <v>810000</v>
      </c>
      <c r="G67" s="3"/>
    </row>
    <row r="68" spans="1:8" x14ac:dyDescent="0.2">
      <c r="A68" s="3">
        <v>8</v>
      </c>
      <c r="B68" s="1" t="s">
        <v>15</v>
      </c>
      <c r="C68" s="1" t="s">
        <v>3</v>
      </c>
      <c r="D68" s="2">
        <v>75000</v>
      </c>
      <c r="E68" s="2">
        <v>3</v>
      </c>
      <c r="F68" s="2">
        <f t="shared" si="6"/>
        <v>225000</v>
      </c>
      <c r="G68" s="3"/>
    </row>
    <row r="69" spans="1:8" x14ac:dyDescent="0.2">
      <c r="A69" s="3">
        <v>9</v>
      </c>
      <c r="B69" s="1" t="s">
        <v>14</v>
      </c>
      <c r="C69" s="1" t="s">
        <v>3</v>
      </c>
      <c r="D69" s="2">
        <v>50000</v>
      </c>
      <c r="E69" s="2">
        <v>3</v>
      </c>
      <c r="F69" s="2">
        <f t="shared" si="6"/>
        <v>150000</v>
      </c>
      <c r="G69" s="3"/>
    </row>
    <row r="70" spans="1:8" x14ac:dyDescent="0.2">
      <c r="A70" s="14" t="s">
        <v>42</v>
      </c>
      <c r="B70" s="13"/>
      <c r="C70" s="13"/>
      <c r="D70" s="13"/>
      <c r="E70" s="13"/>
      <c r="F70" s="16">
        <f>SUM(F71:F78)</f>
        <v>2531656</v>
      </c>
      <c r="G70" s="3" t="s">
        <v>195</v>
      </c>
      <c r="H70" s="3" t="s">
        <v>204</v>
      </c>
    </row>
    <row r="71" spans="1:8" ht="32" x14ac:dyDescent="0.2">
      <c r="A71" s="3">
        <v>1</v>
      </c>
      <c r="B71" s="19" t="s">
        <v>81</v>
      </c>
      <c r="C71" s="1" t="s">
        <v>2</v>
      </c>
      <c r="D71" s="2">
        <v>25000</v>
      </c>
      <c r="E71" s="2">
        <f>4*1*3</f>
        <v>12</v>
      </c>
      <c r="F71" s="2">
        <f t="shared" ref="F71:F78" si="7" xml:space="preserve"> D71*E71</f>
        <v>300000</v>
      </c>
      <c r="G71" s="3"/>
    </row>
    <row r="72" spans="1:8" ht="16" x14ac:dyDescent="0.2">
      <c r="A72" s="3">
        <v>2</v>
      </c>
      <c r="B72" s="19" t="s">
        <v>82</v>
      </c>
      <c r="C72" s="1" t="s">
        <v>2</v>
      </c>
      <c r="D72" s="2">
        <v>20000</v>
      </c>
      <c r="E72" s="2">
        <f>4*1*3</f>
        <v>12</v>
      </c>
      <c r="F72" s="2">
        <f t="shared" si="7"/>
        <v>240000</v>
      </c>
      <c r="G72" s="3"/>
    </row>
    <row r="73" spans="1:8" ht="16" x14ac:dyDescent="0.2">
      <c r="A73" s="3">
        <v>3</v>
      </c>
      <c r="B73" s="19" t="s">
        <v>39</v>
      </c>
      <c r="C73" s="1" t="s">
        <v>40</v>
      </c>
      <c r="D73" s="2">
        <v>864</v>
      </c>
      <c r="E73" s="2">
        <f>270*0.2</f>
        <v>54</v>
      </c>
      <c r="F73" s="2">
        <f t="shared" si="7"/>
        <v>46656</v>
      </c>
      <c r="G73" s="3"/>
    </row>
    <row r="74" spans="1:8" ht="28.5" customHeight="1" x14ac:dyDescent="0.2">
      <c r="A74" s="3">
        <v>4</v>
      </c>
      <c r="B74" s="19" t="s">
        <v>83</v>
      </c>
      <c r="C74" s="1" t="s">
        <v>2</v>
      </c>
      <c r="D74" s="2">
        <v>10000</v>
      </c>
      <c r="E74" s="2">
        <v>4</v>
      </c>
      <c r="F74" s="2">
        <f t="shared" si="7"/>
        <v>40000</v>
      </c>
      <c r="G74" s="3"/>
    </row>
    <row r="75" spans="1:8" x14ac:dyDescent="0.2">
      <c r="A75" s="3">
        <v>5</v>
      </c>
      <c r="B75" s="1" t="s">
        <v>61</v>
      </c>
      <c r="C75" s="1" t="s">
        <v>2</v>
      </c>
      <c r="D75" s="2">
        <v>6000</v>
      </c>
      <c r="E75" s="2">
        <f>40*3</f>
        <v>120</v>
      </c>
      <c r="F75" s="2">
        <f t="shared" si="7"/>
        <v>720000</v>
      </c>
      <c r="G75" s="3"/>
    </row>
    <row r="76" spans="1:8" x14ac:dyDescent="0.2">
      <c r="A76" s="3">
        <v>6</v>
      </c>
      <c r="B76" s="1" t="s">
        <v>84</v>
      </c>
      <c r="C76" s="1" t="s">
        <v>2</v>
      </c>
      <c r="D76" s="2">
        <v>6000</v>
      </c>
      <c r="E76" s="2">
        <f>45*3</f>
        <v>135</v>
      </c>
      <c r="F76" s="2">
        <f t="shared" si="7"/>
        <v>810000</v>
      </c>
      <c r="G76" s="3"/>
    </row>
    <row r="77" spans="1:8" x14ac:dyDescent="0.2">
      <c r="A77" s="3">
        <v>7</v>
      </c>
      <c r="B77" s="1" t="s">
        <v>15</v>
      </c>
      <c r="C77" s="1" t="s">
        <v>3</v>
      </c>
      <c r="D77" s="2">
        <v>75000</v>
      </c>
      <c r="E77" s="2">
        <v>3</v>
      </c>
      <c r="F77" s="2">
        <f t="shared" si="7"/>
        <v>225000</v>
      </c>
      <c r="G77" s="3"/>
    </row>
    <row r="78" spans="1:8" x14ac:dyDescent="0.2">
      <c r="A78" s="3">
        <v>8</v>
      </c>
      <c r="B78" s="1" t="s">
        <v>14</v>
      </c>
      <c r="C78" s="1" t="s">
        <v>3</v>
      </c>
      <c r="D78" s="2">
        <v>50000</v>
      </c>
      <c r="E78" s="2">
        <v>3</v>
      </c>
      <c r="F78" s="2">
        <f t="shared" si="7"/>
        <v>150000</v>
      </c>
      <c r="G78" s="3"/>
    </row>
    <row r="79" spans="1:8" x14ac:dyDescent="0.2">
      <c r="A79" s="14" t="s">
        <v>43</v>
      </c>
      <c r="B79" s="13"/>
      <c r="C79" s="13"/>
      <c r="D79" s="13"/>
      <c r="E79" s="13"/>
      <c r="F79" s="16">
        <f>SUM(F80:F88)</f>
        <v>2601656</v>
      </c>
      <c r="G79" s="3" t="s">
        <v>195</v>
      </c>
      <c r="H79" s="71" t="s">
        <v>203</v>
      </c>
    </row>
    <row r="80" spans="1:8" x14ac:dyDescent="0.2">
      <c r="A80" s="3">
        <v>1</v>
      </c>
      <c r="B80" s="1" t="s">
        <v>46</v>
      </c>
      <c r="C80" s="1" t="s">
        <v>2</v>
      </c>
      <c r="D80" s="2">
        <v>50000</v>
      </c>
      <c r="E80" s="2">
        <f>1*3</f>
        <v>3</v>
      </c>
      <c r="F80" s="2">
        <f xml:space="preserve"> D80*E80</f>
        <v>150000</v>
      </c>
      <c r="G80" s="3"/>
    </row>
    <row r="81" spans="1:8" ht="32" x14ac:dyDescent="0.2">
      <c r="A81" s="3">
        <v>1</v>
      </c>
      <c r="B81" s="19" t="s">
        <v>45</v>
      </c>
      <c r="C81" s="1" t="s">
        <v>2</v>
      </c>
      <c r="D81" s="2">
        <v>25000</v>
      </c>
      <c r="E81" s="2">
        <f>4*1*3</f>
        <v>12</v>
      </c>
      <c r="F81" s="2">
        <f xml:space="preserve"> D81*E81</f>
        <v>300000</v>
      </c>
      <c r="G81" s="3"/>
    </row>
    <row r="82" spans="1:8" ht="16" x14ac:dyDescent="0.2">
      <c r="A82" s="3">
        <v>2</v>
      </c>
      <c r="B82" s="19" t="s">
        <v>82</v>
      </c>
      <c r="C82" s="1" t="s">
        <v>2</v>
      </c>
      <c r="D82" s="2">
        <v>20000</v>
      </c>
      <c r="E82" s="2">
        <f>4*1*2</f>
        <v>8</v>
      </c>
      <c r="F82" s="2">
        <f t="shared" ref="F82:F88" si="8" xml:space="preserve"> D82*E82</f>
        <v>160000</v>
      </c>
      <c r="G82" s="3"/>
    </row>
    <row r="83" spans="1:8" ht="16" x14ac:dyDescent="0.2">
      <c r="A83" s="3">
        <v>3</v>
      </c>
      <c r="B83" s="19" t="s">
        <v>39</v>
      </c>
      <c r="C83" s="1" t="s">
        <v>40</v>
      </c>
      <c r="D83" s="2">
        <v>864</v>
      </c>
      <c r="E83" s="2">
        <f>270*0.2</f>
        <v>54</v>
      </c>
      <c r="F83" s="2">
        <f t="shared" si="8"/>
        <v>46656</v>
      </c>
      <c r="G83" s="3"/>
    </row>
    <row r="84" spans="1:8" ht="16" x14ac:dyDescent="0.2">
      <c r="A84" s="3">
        <v>4</v>
      </c>
      <c r="B84" s="19" t="s">
        <v>85</v>
      </c>
      <c r="C84" s="1" t="s">
        <v>2</v>
      </c>
      <c r="D84" s="2">
        <v>10000</v>
      </c>
      <c r="E84" s="2">
        <v>4</v>
      </c>
      <c r="F84" s="2">
        <f t="shared" si="8"/>
        <v>40000</v>
      </c>
      <c r="G84" s="3"/>
    </row>
    <row r="85" spans="1:8" x14ac:dyDescent="0.2">
      <c r="A85" s="3">
        <v>5</v>
      </c>
      <c r="B85" s="1" t="s">
        <v>61</v>
      </c>
      <c r="C85" s="1" t="s">
        <v>2</v>
      </c>
      <c r="D85" s="2">
        <v>6000</v>
      </c>
      <c r="E85" s="2">
        <f>40*3</f>
        <v>120</v>
      </c>
      <c r="F85" s="2">
        <f t="shared" si="8"/>
        <v>720000</v>
      </c>
      <c r="G85" s="3"/>
    </row>
    <row r="86" spans="1:8" x14ac:dyDescent="0.2">
      <c r="A86" s="3">
        <v>6</v>
      </c>
      <c r="B86" s="1" t="s">
        <v>86</v>
      </c>
      <c r="C86" s="1" t="s">
        <v>2</v>
      </c>
      <c r="D86" s="2">
        <v>6000</v>
      </c>
      <c r="E86" s="2">
        <f>45*3</f>
        <v>135</v>
      </c>
      <c r="F86" s="2">
        <f t="shared" si="8"/>
        <v>810000</v>
      </c>
      <c r="G86" s="3"/>
    </row>
    <row r="87" spans="1:8" x14ac:dyDescent="0.2">
      <c r="A87" s="3">
        <v>7</v>
      </c>
      <c r="B87" s="1" t="s">
        <v>15</v>
      </c>
      <c r="C87" s="1" t="s">
        <v>3</v>
      </c>
      <c r="D87" s="2">
        <v>75000</v>
      </c>
      <c r="E87" s="2">
        <v>3</v>
      </c>
      <c r="F87" s="2">
        <f t="shared" si="8"/>
        <v>225000</v>
      </c>
      <c r="G87" s="3"/>
    </row>
    <row r="88" spans="1:8" x14ac:dyDescent="0.2">
      <c r="A88" s="3">
        <v>8</v>
      </c>
      <c r="B88" s="1" t="s">
        <v>14</v>
      </c>
      <c r="C88" s="1" t="s">
        <v>3</v>
      </c>
      <c r="D88" s="2">
        <v>50000</v>
      </c>
      <c r="E88" s="2">
        <v>3</v>
      </c>
      <c r="F88" s="2">
        <f t="shared" si="8"/>
        <v>150000</v>
      </c>
      <c r="G88" s="3"/>
    </row>
    <row r="89" spans="1:8" ht="44.25" customHeight="1" x14ac:dyDescent="0.2">
      <c r="A89" s="76" t="s">
        <v>47</v>
      </c>
      <c r="B89" s="77"/>
      <c r="C89" s="77"/>
      <c r="D89" s="77"/>
      <c r="E89" s="77"/>
      <c r="F89" s="9">
        <f>F90+F99</f>
        <v>6564936</v>
      </c>
      <c r="G89" s="3"/>
    </row>
    <row r="90" spans="1:8" x14ac:dyDescent="0.2">
      <c r="A90" s="14" t="s">
        <v>48</v>
      </c>
      <c r="B90" s="13"/>
      <c r="C90" s="13"/>
      <c r="D90" s="13"/>
      <c r="E90" s="13"/>
      <c r="F90" s="16">
        <f>SUM(F91:F98)</f>
        <v>5251736</v>
      </c>
      <c r="G90" s="3" t="s">
        <v>195</v>
      </c>
      <c r="H90" s="3" t="s">
        <v>206</v>
      </c>
    </row>
    <row r="91" spans="1:8" x14ac:dyDescent="0.2">
      <c r="A91" s="1">
        <v>1</v>
      </c>
      <c r="B91" s="24" t="s">
        <v>97</v>
      </c>
      <c r="C91" s="1" t="s">
        <v>2</v>
      </c>
      <c r="D91" s="2">
        <v>6000</v>
      </c>
      <c r="E91" s="2">
        <f>45*7</f>
        <v>315</v>
      </c>
      <c r="F91" s="2">
        <f>D91*E91</f>
        <v>1890000</v>
      </c>
      <c r="G91" s="3"/>
    </row>
    <row r="92" spans="1:8" x14ac:dyDescent="0.2">
      <c r="A92" s="1">
        <v>2</v>
      </c>
      <c r="B92" s="1" t="s">
        <v>28</v>
      </c>
      <c r="C92" s="1" t="s">
        <v>3</v>
      </c>
      <c r="D92" s="2">
        <v>6000</v>
      </c>
      <c r="E92" s="2">
        <f>50*7</f>
        <v>350</v>
      </c>
      <c r="F92" s="2">
        <f t="shared" ref="F92:F93" si="9">D92*E92</f>
        <v>2100000</v>
      </c>
      <c r="G92" s="3"/>
    </row>
    <row r="93" spans="1:8" x14ac:dyDescent="0.2">
      <c r="A93" s="1">
        <v>3</v>
      </c>
      <c r="B93" s="1" t="s">
        <v>9</v>
      </c>
      <c r="C93" s="1" t="s">
        <v>3</v>
      </c>
      <c r="D93" s="2">
        <v>30000</v>
      </c>
      <c r="E93" s="2">
        <v>7</v>
      </c>
      <c r="F93" s="2">
        <f t="shared" si="9"/>
        <v>210000</v>
      </c>
      <c r="G93" s="3"/>
      <c r="H93" s="23"/>
    </row>
    <row r="94" spans="1:8" x14ac:dyDescent="0.2">
      <c r="A94" s="1">
        <v>4</v>
      </c>
      <c r="B94" s="1" t="s">
        <v>74</v>
      </c>
      <c r="C94" s="1" t="s">
        <v>2</v>
      </c>
      <c r="D94" s="4">
        <v>20000</v>
      </c>
      <c r="E94" s="2">
        <f>4*8</f>
        <v>32</v>
      </c>
      <c r="F94" s="2">
        <f>D94*E94</f>
        <v>640000</v>
      </c>
      <c r="G94" s="3"/>
      <c r="H94" s="23"/>
    </row>
    <row r="95" spans="1:8" x14ac:dyDescent="0.2">
      <c r="A95" s="1">
        <v>5</v>
      </c>
      <c r="B95" s="1" t="s">
        <v>88</v>
      </c>
      <c r="C95" s="1" t="s">
        <v>2</v>
      </c>
      <c r="D95" s="2">
        <v>10000</v>
      </c>
      <c r="E95" s="2">
        <v>8</v>
      </c>
      <c r="F95" s="2">
        <f>D95*E95</f>
        <v>80000</v>
      </c>
      <c r="G95" s="3"/>
    </row>
    <row r="96" spans="1:8" x14ac:dyDescent="0.2">
      <c r="A96" s="1">
        <v>6</v>
      </c>
      <c r="B96" s="1" t="s">
        <v>29</v>
      </c>
      <c r="C96" s="1" t="s">
        <v>3</v>
      </c>
      <c r="D96" s="22">
        <f>1370*0.2</f>
        <v>274</v>
      </c>
      <c r="E96" s="22">
        <v>864</v>
      </c>
      <c r="F96" s="22">
        <f t="shared" ref="F96" si="10">D96*E96</f>
        <v>236736</v>
      </c>
      <c r="G96" s="3"/>
    </row>
    <row r="97" spans="1:8" x14ac:dyDescent="0.2">
      <c r="A97" s="1">
        <v>7</v>
      </c>
      <c r="B97" s="1" t="s">
        <v>24</v>
      </c>
      <c r="C97" s="1" t="s">
        <v>4</v>
      </c>
      <c r="D97" s="22"/>
      <c r="E97" s="22">
        <v>75000</v>
      </c>
      <c r="F97" s="22">
        <f>E97</f>
        <v>75000</v>
      </c>
      <c r="G97" s="3"/>
    </row>
    <row r="98" spans="1:8" s="26" customFormat="1" x14ac:dyDescent="0.2">
      <c r="A98" s="1">
        <v>8</v>
      </c>
      <c r="B98" s="1" t="s">
        <v>25</v>
      </c>
      <c r="C98" s="1" t="s">
        <v>3</v>
      </c>
      <c r="D98" s="22">
        <v>5000</v>
      </c>
      <c r="E98" s="22">
        <v>4</v>
      </c>
      <c r="F98" s="22">
        <f>D98*E98</f>
        <v>20000</v>
      </c>
      <c r="G98" s="25"/>
    </row>
    <row r="99" spans="1:8" x14ac:dyDescent="0.2">
      <c r="A99" s="14" t="s">
        <v>49</v>
      </c>
      <c r="B99" s="13"/>
      <c r="C99" s="13"/>
      <c r="D99" s="13"/>
      <c r="E99" s="13"/>
      <c r="F99" s="16">
        <f>SUM(F100:F106)</f>
        <v>1313200</v>
      </c>
      <c r="G99" s="3" t="s">
        <v>195</v>
      </c>
      <c r="H99" s="3" t="s">
        <v>207</v>
      </c>
    </row>
    <row r="100" spans="1:8" x14ac:dyDescent="0.2">
      <c r="A100" s="1">
        <v>1</v>
      </c>
      <c r="B100" s="24" t="s">
        <v>98</v>
      </c>
      <c r="C100" s="1" t="s">
        <v>2</v>
      </c>
      <c r="D100" s="2">
        <v>6000</v>
      </c>
      <c r="E100" s="2">
        <f>45*2</f>
        <v>90</v>
      </c>
      <c r="F100" s="2">
        <f>D100*E100</f>
        <v>540000</v>
      </c>
      <c r="G100" s="3"/>
    </row>
    <row r="101" spans="1:8" x14ac:dyDescent="0.2">
      <c r="A101" s="1">
        <v>2</v>
      </c>
      <c r="B101" s="1" t="s">
        <v>65</v>
      </c>
      <c r="C101" s="1" t="s">
        <v>3</v>
      </c>
      <c r="D101" s="2">
        <v>6000</v>
      </c>
      <c r="E101" s="2">
        <f>45*2</f>
        <v>90</v>
      </c>
      <c r="F101" s="2">
        <f t="shared" ref="F101:F106" si="11">D101*E101</f>
        <v>540000</v>
      </c>
      <c r="G101" s="3"/>
    </row>
    <row r="102" spans="1:8" x14ac:dyDescent="0.2">
      <c r="A102" s="1">
        <v>3</v>
      </c>
      <c r="B102" s="1" t="s">
        <v>66</v>
      </c>
      <c r="C102" s="1" t="s">
        <v>3</v>
      </c>
      <c r="D102" s="2">
        <v>30000</v>
      </c>
      <c r="E102" s="2">
        <v>2</v>
      </c>
      <c r="F102" s="2">
        <f t="shared" si="11"/>
        <v>60000</v>
      </c>
      <c r="G102" s="3"/>
    </row>
    <row r="103" spans="1:8" x14ac:dyDescent="0.2">
      <c r="A103" s="1">
        <v>4</v>
      </c>
      <c r="B103" s="1" t="s">
        <v>87</v>
      </c>
      <c r="C103" s="1" t="s">
        <v>2</v>
      </c>
      <c r="D103" s="4">
        <v>20000</v>
      </c>
      <c r="E103" s="2">
        <f>4*1</f>
        <v>4</v>
      </c>
      <c r="F103" s="2">
        <f t="shared" si="11"/>
        <v>80000</v>
      </c>
      <c r="G103" s="3"/>
    </row>
    <row r="104" spans="1:8" x14ac:dyDescent="0.2">
      <c r="A104" s="1">
        <v>5</v>
      </c>
      <c r="B104" s="1" t="s">
        <v>89</v>
      </c>
      <c r="C104" s="1" t="s">
        <v>2</v>
      </c>
      <c r="D104" s="2">
        <v>10000</v>
      </c>
      <c r="E104" s="2">
        <v>1</v>
      </c>
      <c r="F104" s="2">
        <f t="shared" si="11"/>
        <v>10000</v>
      </c>
      <c r="G104" s="3"/>
    </row>
    <row r="105" spans="1:8" x14ac:dyDescent="0.2">
      <c r="A105" s="1">
        <v>6</v>
      </c>
      <c r="B105" s="1" t="s">
        <v>99</v>
      </c>
      <c r="C105" s="1" t="s">
        <v>3</v>
      </c>
      <c r="D105" s="22">
        <v>864</v>
      </c>
      <c r="E105" s="22">
        <v>50</v>
      </c>
      <c r="F105" s="2">
        <f t="shared" si="11"/>
        <v>43200</v>
      </c>
      <c r="G105" s="3"/>
    </row>
    <row r="106" spans="1:8" s="26" customFormat="1" ht="32" x14ac:dyDescent="0.2">
      <c r="A106" s="1">
        <v>7</v>
      </c>
      <c r="B106" s="19" t="s">
        <v>90</v>
      </c>
      <c r="C106" s="1" t="s">
        <v>3</v>
      </c>
      <c r="D106" s="22">
        <v>10000</v>
      </c>
      <c r="E106" s="22">
        <v>4</v>
      </c>
      <c r="F106" s="2">
        <f t="shared" si="11"/>
        <v>40000</v>
      </c>
      <c r="G106" s="25"/>
    </row>
    <row r="107" spans="1:8" ht="28.5" customHeight="1" x14ac:dyDescent="0.2">
      <c r="A107" s="76" t="s">
        <v>100</v>
      </c>
      <c r="B107" s="77"/>
      <c r="C107" s="77"/>
      <c r="D107" s="77"/>
      <c r="E107" s="77"/>
      <c r="F107" s="29" t="s">
        <v>6</v>
      </c>
      <c r="G107" s="3" t="s">
        <v>194</v>
      </c>
    </row>
    <row r="108" spans="1:8" x14ac:dyDescent="0.2">
      <c r="A108" s="81" t="s">
        <v>101</v>
      </c>
      <c r="B108" s="82"/>
      <c r="C108" s="15" t="s">
        <v>4</v>
      </c>
      <c r="D108" s="17">
        <v>1000</v>
      </c>
      <c r="E108" s="17">
        <v>500</v>
      </c>
      <c r="F108" s="18">
        <f>D108*E108</f>
        <v>500000</v>
      </c>
      <c r="G108" s="3" t="s">
        <v>195</v>
      </c>
      <c r="H108" s="71" t="s">
        <v>205</v>
      </c>
    </row>
    <row r="109" spans="1:8" x14ac:dyDescent="0.2">
      <c r="A109" s="14" t="s">
        <v>50</v>
      </c>
      <c r="B109" s="13"/>
      <c r="C109" s="13"/>
      <c r="D109" s="13"/>
      <c r="E109" s="13"/>
      <c r="F109" s="16">
        <f>SUM(F110:F114)</f>
        <v>2048000</v>
      </c>
      <c r="G109" s="3" t="s">
        <v>195</v>
      </c>
      <c r="H109" s="3" t="s">
        <v>208</v>
      </c>
    </row>
    <row r="110" spans="1:8" x14ac:dyDescent="0.2">
      <c r="A110" s="3">
        <v>1</v>
      </c>
      <c r="B110" s="3" t="s">
        <v>92</v>
      </c>
      <c r="C110" s="3" t="s">
        <v>3</v>
      </c>
      <c r="D110" s="31">
        <v>20000</v>
      </c>
      <c r="E110" s="3">
        <f>24*3</f>
        <v>72</v>
      </c>
      <c r="F110" s="2">
        <f>D110*E110</f>
        <v>1440000</v>
      </c>
      <c r="G110" s="3"/>
    </row>
    <row r="111" spans="1:8" x14ac:dyDescent="0.2">
      <c r="A111" s="3">
        <v>2</v>
      </c>
      <c r="B111" s="3" t="s">
        <v>91</v>
      </c>
      <c r="C111" s="3" t="s">
        <v>3</v>
      </c>
      <c r="D111" s="31">
        <v>7000</v>
      </c>
      <c r="E111" s="3">
        <v>24</v>
      </c>
      <c r="F111" s="2">
        <f t="shared" ref="F111:F113" si="12">D111*E111</f>
        <v>168000</v>
      </c>
      <c r="G111" s="3"/>
    </row>
    <row r="112" spans="1:8" x14ac:dyDescent="0.2">
      <c r="A112" s="3">
        <v>3</v>
      </c>
      <c r="B112" s="3" t="s">
        <v>93</v>
      </c>
      <c r="C112" s="3" t="s">
        <v>3</v>
      </c>
      <c r="D112" s="31">
        <v>10000</v>
      </c>
      <c r="E112" s="3">
        <v>6</v>
      </c>
      <c r="F112" s="2">
        <f t="shared" si="12"/>
        <v>60000</v>
      </c>
      <c r="G112" s="3"/>
    </row>
    <row r="113" spans="1:8" x14ac:dyDescent="0.2">
      <c r="A113" s="3">
        <v>4</v>
      </c>
      <c r="B113" s="3" t="s">
        <v>51</v>
      </c>
      <c r="C113" s="3" t="s">
        <v>3</v>
      </c>
      <c r="D113" s="31">
        <v>6000</v>
      </c>
      <c r="E113" s="3">
        <v>30</v>
      </c>
      <c r="F113" s="2">
        <f t="shared" si="12"/>
        <v>180000</v>
      </c>
      <c r="G113" s="3"/>
    </row>
    <row r="114" spans="1:8" x14ac:dyDescent="0.2">
      <c r="A114" s="3">
        <v>5</v>
      </c>
      <c r="B114" s="3" t="s">
        <v>52</v>
      </c>
      <c r="C114" s="3" t="s">
        <v>3</v>
      </c>
      <c r="D114" s="31">
        <v>50000</v>
      </c>
      <c r="E114" s="3">
        <v>4</v>
      </c>
      <c r="F114" s="2">
        <f>D114*E114</f>
        <v>200000</v>
      </c>
      <c r="G114" s="3"/>
    </row>
    <row r="115" spans="1:8" x14ac:dyDescent="0.2">
      <c r="A115" s="89" t="s">
        <v>53</v>
      </c>
      <c r="B115" s="90"/>
      <c r="C115" s="11"/>
      <c r="D115" s="11"/>
      <c r="E115" s="11"/>
      <c r="F115" s="29" t="s">
        <v>6</v>
      </c>
      <c r="G115" s="3" t="s">
        <v>196</v>
      </c>
    </row>
    <row r="116" spans="1:8" s="7" customFormat="1" ht="19" x14ac:dyDescent="0.25">
      <c r="A116" s="5" t="s">
        <v>7</v>
      </c>
      <c r="B116" s="6"/>
      <c r="C116" s="6"/>
      <c r="D116" s="6"/>
      <c r="E116" s="6"/>
      <c r="F116" s="30">
        <f>F12+F29+F50+F59+F89+F108+F109+F6</f>
        <v>31790785.600000001</v>
      </c>
      <c r="G116" s="67"/>
    </row>
    <row r="118" spans="1:8" x14ac:dyDescent="0.2">
      <c r="H118" s="33"/>
    </row>
    <row r="129" spans="5:5" ht="16" x14ac:dyDescent="0.2">
      <c r="E129" s="35"/>
    </row>
    <row r="130" spans="5:5" ht="16" x14ac:dyDescent="0.2">
      <c r="E130" s="35"/>
    </row>
    <row r="131" spans="5:5" ht="16" x14ac:dyDescent="0.2">
      <c r="E131" s="35"/>
    </row>
    <row r="132" spans="5:5" ht="16" x14ac:dyDescent="0.2">
      <c r="E132" s="35"/>
    </row>
    <row r="133" spans="5:5" ht="16" x14ac:dyDescent="0.2">
      <c r="E133" s="35"/>
    </row>
    <row r="134" spans="5:5" ht="16" x14ac:dyDescent="0.2">
      <c r="E134" s="35"/>
    </row>
    <row r="135" spans="5:5" ht="16" x14ac:dyDescent="0.2">
      <c r="E135" s="36"/>
    </row>
  </sheetData>
  <autoFilter ref="A5:H116" xr:uid="{F08F3E35-E124-4AC7-B881-1FE78F0C4A99}"/>
  <mergeCells count="18">
    <mergeCell ref="A115:B115"/>
    <mergeCell ref="A57:E57"/>
    <mergeCell ref="A59:E59"/>
    <mergeCell ref="A60:E60"/>
    <mergeCell ref="A89:E89"/>
    <mergeCell ref="A107:E107"/>
    <mergeCell ref="A30:E30"/>
    <mergeCell ref="A108:B108"/>
    <mergeCell ref="A32:E32"/>
    <mergeCell ref="A41:E41"/>
    <mergeCell ref="A50:E50"/>
    <mergeCell ref="A51:E51"/>
    <mergeCell ref="A6:E6"/>
    <mergeCell ref="A3:F3"/>
    <mergeCell ref="A12:E12"/>
    <mergeCell ref="A19:E19"/>
    <mergeCell ref="A29:E29"/>
    <mergeCell ref="A13:E13"/>
  </mergeCells>
  <pageMargins left="1" right="1" top="1" bottom="1" header="0.5" footer="0.5"/>
  <pageSetup paperSize="9" scale="22"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6E999-668D-48F3-B705-65699D0B55BC}">
  <sheetPr>
    <tabColor rgb="FF00B0F0"/>
  </sheetPr>
  <dimension ref="B2:I28"/>
  <sheetViews>
    <sheetView topLeftCell="B15" zoomScaleNormal="100" workbookViewId="0">
      <selection activeCell="C15" sqref="C15"/>
    </sheetView>
  </sheetViews>
  <sheetFormatPr baseColWidth="10" defaultRowHeight="15" x14ac:dyDescent="0.2"/>
  <cols>
    <col min="2" max="2" width="37.5" customWidth="1"/>
    <col min="3" max="3" width="25.5" customWidth="1"/>
    <col min="4" max="4" width="25.33203125" customWidth="1"/>
    <col min="5" max="5" width="24.6640625" customWidth="1"/>
    <col min="6" max="6" width="19" customWidth="1"/>
    <col min="7" max="7" width="17.6640625" customWidth="1"/>
    <col min="8" max="8" width="19.83203125" customWidth="1"/>
  </cols>
  <sheetData>
    <row r="2" spans="2:9" ht="51" customHeight="1" x14ac:dyDescent="0.2">
      <c r="B2" s="95" t="s">
        <v>102</v>
      </c>
      <c r="C2" s="95"/>
      <c r="D2" s="95"/>
      <c r="E2" s="95"/>
      <c r="F2" s="95"/>
      <c r="G2" s="95"/>
      <c r="H2" s="95"/>
    </row>
    <row r="4" spans="2:9" ht="59.25" customHeight="1" x14ac:dyDescent="0.2">
      <c r="B4" s="41" t="s">
        <v>103</v>
      </c>
      <c r="C4" s="41" t="s">
        <v>104</v>
      </c>
      <c r="D4" s="41" t="s">
        <v>105</v>
      </c>
      <c r="E4" s="41" t="s">
        <v>106</v>
      </c>
      <c r="F4" s="41" t="s">
        <v>107</v>
      </c>
      <c r="G4" s="41" t="s">
        <v>108</v>
      </c>
      <c r="H4" s="41" t="s">
        <v>109</v>
      </c>
    </row>
    <row r="5" spans="2:9" s="45" customFormat="1" ht="59.25" customHeight="1" x14ac:dyDescent="0.2">
      <c r="B5" s="42" t="s">
        <v>168</v>
      </c>
      <c r="C5" s="42" t="s">
        <v>169</v>
      </c>
      <c r="D5" s="42" t="s">
        <v>170</v>
      </c>
      <c r="E5" s="43">
        <f>'Budget ASPROFER SEGOU'!F6</f>
        <v>806817.6</v>
      </c>
      <c r="F5" s="44" t="s">
        <v>174</v>
      </c>
      <c r="G5" s="42" t="s">
        <v>171</v>
      </c>
      <c r="H5" s="42" t="s">
        <v>5</v>
      </c>
    </row>
    <row r="6" spans="2:9" ht="30" customHeight="1" x14ac:dyDescent="0.2">
      <c r="B6" s="93" t="s">
        <v>172</v>
      </c>
      <c r="C6" s="93"/>
      <c r="D6" s="93"/>
      <c r="E6" s="93"/>
      <c r="F6" s="93"/>
      <c r="G6" s="93"/>
      <c r="H6" s="93"/>
    </row>
    <row r="7" spans="2:9" s="45" customFormat="1" ht="105" customHeight="1" x14ac:dyDescent="0.2">
      <c r="B7" s="46" t="s">
        <v>150</v>
      </c>
      <c r="C7" s="47" t="s">
        <v>110</v>
      </c>
      <c r="D7" s="46" t="s">
        <v>111</v>
      </c>
      <c r="E7" s="43">
        <f>'Budget ASPROFER SEGOU'!F13</f>
        <v>907000</v>
      </c>
      <c r="F7" s="48">
        <v>45174</v>
      </c>
      <c r="G7" s="46" t="s">
        <v>173</v>
      </c>
      <c r="H7" s="47" t="s">
        <v>5</v>
      </c>
    </row>
    <row r="8" spans="2:9" s="45" customFormat="1" ht="160.5" customHeight="1" x14ac:dyDescent="0.2">
      <c r="B8" s="49" t="s">
        <v>151</v>
      </c>
      <c r="C8" s="46" t="s">
        <v>112</v>
      </c>
      <c r="D8" s="47" t="s">
        <v>113</v>
      </c>
      <c r="E8" s="43">
        <f>'Budget ASPROFER SEGOU'!F19</f>
        <v>1295000</v>
      </c>
      <c r="F8" s="48">
        <v>45176</v>
      </c>
      <c r="G8" s="46" t="s">
        <v>173</v>
      </c>
      <c r="H8" s="47" t="s">
        <v>5</v>
      </c>
    </row>
    <row r="9" spans="2:9" ht="30" customHeight="1" x14ac:dyDescent="0.2">
      <c r="B9" s="93" t="s">
        <v>114</v>
      </c>
      <c r="C9" s="93"/>
      <c r="D9" s="93"/>
      <c r="E9" s="93"/>
      <c r="F9" s="93"/>
      <c r="G9" s="93"/>
      <c r="H9" s="93"/>
    </row>
    <row r="10" spans="2:9" s="45" customFormat="1" ht="92.25" customHeight="1" x14ac:dyDescent="0.2">
      <c r="B10" s="46" t="s">
        <v>176</v>
      </c>
      <c r="C10" s="46" t="s">
        <v>115</v>
      </c>
      <c r="D10" s="47" t="s">
        <v>116</v>
      </c>
      <c r="E10" s="43">
        <f>'Budget ASPROFER SEGOU'!F31</f>
        <v>1050000</v>
      </c>
      <c r="F10" s="47" t="s">
        <v>175</v>
      </c>
      <c r="G10" s="47" t="s">
        <v>152</v>
      </c>
      <c r="H10" s="47" t="s">
        <v>117</v>
      </c>
      <c r="I10" s="45" t="s">
        <v>192</v>
      </c>
    </row>
    <row r="11" spans="2:9" s="56" customFormat="1" ht="51" x14ac:dyDescent="0.2">
      <c r="B11" s="53" t="s">
        <v>155</v>
      </c>
      <c r="C11" s="53" t="s">
        <v>153</v>
      </c>
      <c r="D11" s="53" t="s">
        <v>118</v>
      </c>
      <c r="E11" s="54">
        <f>'Budget ASPROFER SEGOU'!F32</f>
        <v>4431736</v>
      </c>
      <c r="F11" s="55" t="s">
        <v>177</v>
      </c>
      <c r="G11" s="53" t="s">
        <v>152</v>
      </c>
      <c r="H11" s="53" t="s">
        <v>5</v>
      </c>
    </row>
    <row r="12" spans="2:9" s="56" customFormat="1" ht="51" x14ac:dyDescent="0.2">
      <c r="B12" s="52" t="s">
        <v>154</v>
      </c>
      <c r="C12" s="53" t="s">
        <v>119</v>
      </c>
      <c r="D12" s="53" t="s">
        <v>120</v>
      </c>
      <c r="E12" s="54">
        <f>'Budget ASPROFER SEGOU'!F41</f>
        <v>4431736</v>
      </c>
      <c r="F12" s="55" t="s">
        <v>178</v>
      </c>
      <c r="G12" s="53" t="s">
        <v>152</v>
      </c>
      <c r="H12" s="53" t="s">
        <v>117</v>
      </c>
      <c r="I12" s="56" t="s">
        <v>193</v>
      </c>
    </row>
    <row r="13" spans="2:9" ht="30" customHeight="1" x14ac:dyDescent="0.2">
      <c r="B13" s="93" t="s">
        <v>149</v>
      </c>
      <c r="C13" s="93"/>
      <c r="D13" s="93"/>
      <c r="E13" s="93"/>
      <c r="F13" s="93"/>
      <c r="G13" s="93"/>
      <c r="H13" s="93"/>
    </row>
    <row r="14" spans="2:9" s="56" customFormat="1" ht="154.5" customHeight="1" x14ac:dyDescent="0.2">
      <c r="B14" s="53" t="s">
        <v>156</v>
      </c>
      <c r="C14" s="52" t="s">
        <v>179</v>
      </c>
      <c r="D14" s="52" t="s">
        <v>180</v>
      </c>
      <c r="E14" s="54">
        <f>'Budget ASPROFER SEGOU'!F51</f>
        <v>1640592</v>
      </c>
      <c r="F14" s="52" t="s">
        <v>181</v>
      </c>
      <c r="G14" s="53" t="s">
        <v>157</v>
      </c>
      <c r="H14" s="53" t="s">
        <v>5</v>
      </c>
    </row>
    <row r="15" spans="2:9" s="56" customFormat="1" ht="168" customHeight="1" x14ac:dyDescent="0.2">
      <c r="B15" s="52" t="s">
        <v>158</v>
      </c>
      <c r="C15" s="52" t="s">
        <v>183</v>
      </c>
      <c r="D15" s="52" t="s">
        <v>121</v>
      </c>
      <c r="E15" s="57" t="s">
        <v>6</v>
      </c>
      <c r="F15" s="58" t="s">
        <v>182</v>
      </c>
      <c r="G15" s="53" t="s">
        <v>157</v>
      </c>
      <c r="H15" s="53"/>
    </row>
    <row r="16" spans="2:9" ht="60" customHeight="1" x14ac:dyDescent="0.2">
      <c r="B16" s="93" t="s">
        <v>122</v>
      </c>
      <c r="C16" s="93"/>
      <c r="D16" s="93"/>
      <c r="E16" s="93"/>
      <c r="F16" s="93"/>
      <c r="G16" s="93"/>
      <c r="H16" s="93"/>
    </row>
    <row r="17" spans="2:8" s="56" customFormat="1" ht="63" customHeight="1" x14ac:dyDescent="0.2">
      <c r="B17" s="59" t="s">
        <v>159</v>
      </c>
      <c r="C17" s="53" t="s">
        <v>123</v>
      </c>
      <c r="D17" s="53" t="s">
        <v>124</v>
      </c>
      <c r="E17" s="54">
        <f>'Budget ASPROFER SEGOU'!F60</f>
        <v>2981656</v>
      </c>
      <c r="F17" s="58" t="s">
        <v>184</v>
      </c>
      <c r="G17" s="53" t="s">
        <v>161</v>
      </c>
      <c r="H17" s="53" t="s">
        <v>5</v>
      </c>
    </row>
    <row r="18" spans="2:8" s="56" customFormat="1" ht="114" customHeight="1" x14ac:dyDescent="0.2">
      <c r="B18" s="53" t="s">
        <v>160</v>
      </c>
      <c r="C18" s="53" t="s">
        <v>125</v>
      </c>
      <c r="D18" s="53" t="s">
        <v>126</v>
      </c>
      <c r="E18" s="54">
        <f>'Budget ASPROFER SEGOU'!F70</f>
        <v>2531656</v>
      </c>
      <c r="F18" s="58" t="s">
        <v>185</v>
      </c>
      <c r="G18" s="53" t="s">
        <v>163</v>
      </c>
      <c r="H18" s="53" t="s">
        <v>5</v>
      </c>
    </row>
    <row r="19" spans="2:8" s="56" customFormat="1" ht="93.75" customHeight="1" x14ac:dyDescent="0.2">
      <c r="B19" s="53" t="s">
        <v>162</v>
      </c>
      <c r="C19" s="53" t="s">
        <v>127</v>
      </c>
      <c r="D19" s="53" t="s">
        <v>128</v>
      </c>
      <c r="E19" s="54">
        <f>'Budget ASPROFER SEGOU'!F79</f>
        <v>2601656</v>
      </c>
      <c r="F19" s="53" t="s">
        <v>186</v>
      </c>
      <c r="G19" s="53" t="s">
        <v>129</v>
      </c>
      <c r="H19" s="53" t="s">
        <v>5</v>
      </c>
    </row>
    <row r="20" spans="2:8" ht="60" customHeight="1" x14ac:dyDescent="0.2">
      <c r="B20" s="93" t="s">
        <v>130</v>
      </c>
      <c r="C20" s="93"/>
      <c r="D20" s="93"/>
      <c r="E20" s="93"/>
      <c r="F20" s="93"/>
      <c r="G20" s="93"/>
      <c r="H20" s="93"/>
    </row>
    <row r="21" spans="2:8" s="56" customFormat="1" ht="207" customHeight="1" x14ac:dyDescent="0.2">
      <c r="B21" s="53" t="s">
        <v>131</v>
      </c>
      <c r="C21" s="53" t="s">
        <v>164</v>
      </c>
      <c r="D21" s="53" t="s">
        <v>165</v>
      </c>
      <c r="E21" s="54">
        <f>'Budget ASPROFER SEGOU'!F90</f>
        <v>5251736</v>
      </c>
      <c r="F21" s="52" t="s">
        <v>187</v>
      </c>
      <c r="G21" s="60" t="s">
        <v>166</v>
      </c>
      <c r="H21" s="53" t="s">
        <v>5</v>
      </c>
    </row>
    <row r="22" spans="2:8" s="56" customFormat="1" ht="176.25" customHeight="1" x14ac:dyDescent="0.2">
      <c r="B22" s="52" t="s">
        <v>132</v>
      </c>
      <c r="C22" s="52" t="s">
        <v>133</v>
      </c>
      <c r="D22" s="52" t="s">
        <v>134</v>
      </c>
      <c r="E22" s="54">
        <f>'Budget ASPROFER SEGOU'!F99</f>
        <v>1313200</v>
      </c>
      <c r="F22" s="53" t="s">
        <v>188</v>
      </c>
      <c r="G22" s="53" t="s">
        <v>167</v>
      </c>
      <c r="H22" s="53" t="s">
        <v>5</v>
      </c>
    </row>
    <row r="23" spans="2:8" s="45" customFormat="1" ht="156.75" customHeight="1" x14ac:dyDescent="0.2">
      <c r="B23" s="47" t="s">
        <v>148</v>
      </c>
      <c r="C23" s="47" t="s">
        <v>135</v>
      </c>
      <c r="D23" s="47" t="s">
        <v>136</v>
      </c>
      <c r="E23" s="61" t="s">
        <v>6</v>
      </c>
      <c r="F23" s="62">
        <v>45160</v>
      </c>
      <c r="G23" s="47" t="s">
        <v>137</v>
      </c>
      <c r="H23" s="47" t="s">
        <v>5</v>
      </c>
    </row>
    <row r="24" spans="2:8" s="56" customFormat="1" ht="34" x14ac:dyDescent="0.2">
      <c r="B24" s="53" t="s">
        <v>138</v>
      </c>
      <c r="C24" s="53" t="s">
        <v>139</v>
      </c>
      <c r="D24" s="53" t="s">
        <v>140</v>
      </c>
      <c r="E24" s="54">
        <f>'Budget ASPROFER SEGOU'!F108</f>
        <v>500000</v>
      </c>
      <c r="F24" s="58">
        <v>45236</v>
      </c>
      <c r="G24" s="53"/>
      <c r="H24" s="53" t="s">
        <v>5</v>
      </c>
    </row>
    <row r="25" spans="2:8" s="56" customFormat="1" ht="51" x14ac:dyDescent="0.2">
      <c r="B25" s="63" t="s">
        <v>141</v>
      </c>
      <c r="C25" s="63" t="s">
        <v>142</v>
      </c>
      <c r="D25" s="63" t="s">
        <v>143</v>
      </c>
      <c r="E25" s="54">
        <f>'Budget ASPROFER SEGOU'!F109</f>
        <v>2048000</v>
      </c>
      <c r="F25" s="63" t="s">
        <v>189</v>
      </c>
      <c r="G25" s="63" t="s">
        <v>144</v>
      </c>
      <c r="H25" s="53" t="s">
        <v>5</v>
      </c>
    </row>
    <row r="26" spans="2:8" s="51" customFormat="1" ht="34" x14ac:dyDescent="0.2">
      <c r="B26" s="64" t="s">
        <v>53</v>
      </c>
      <c r="C26" s="64" t="s">
        <v>145</v>
      </c>
      <c r="D26" s="64" t="s">
        <v>146</v>
      </c>
      <c r="E26" s="65" t="s">
        <v>6</v>
      </c>
      <c r="F26" s="66" t="s">
        <v>190</v>
      </c>
      <c r="G26" s="50" t="s">
        <v>191</v>
      </c>
      <c r="H26" s="50" t="s">
        <v>5</v>
      </c>
    </row>
    <row r="27" spans="2:8" ht="16" x14ac:dyDescent="0.2">
      <c r="B27" s="94" t="s">
        <v>147</v>
      </c>
      <c r="C27" s="94"/>
      <c r="D27" s="94"/>
      <c r="E27" s="40">
        <f>E5+E7+E8+E10+E11+E12+E14+E17+E18+E19+E21+E22+E24+E25</f>
        <v>31790785.600000001</v>
      </c>
      <c r="F27" s="38"/>
      <c r="G27" s="39"/>
      <c r="H27" s="39"/>
    </row>
    <row r="28" spans="2:8" x14ac:dyDescent="0.2">
      <c r="B28" s="37"/>
    </row>
  </sheetData>
  <mergeCells count="7">
    <mergeCell ref="B20:H20"/>
    <mergeCell ref="B27:D27"/>
    <mergeCell ref="B2:H2"/>
    <mergeCell ref="B6:H6"/>
    <mergeCell ref="B9:H9"/>
    <mergeCell ref="B13:H13"/>
    <mergeCell ref="B16:H16"/>
  </mergeCells>
  <phoneticPr fontId="20" type="noConversion"/>
  <pageMargins left="0.7" right="0.7" top="0.75" bottom="0.75" header="0.3" footer="0.3"/>
  <pageSetup paperSize="9" scale="3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Budget ASPROFER SEGOU</vt:lpstr>
      <vt:lpstr>Programmation rigoureuse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CHEEKEN</dc:creator>
  <cp:lastModifiedBy>Jonathan TAPE</cp:lastModifiedBy>
  <cp:lastPrinted>2024-01-08T12:35:51Z</cp:lastPrinted>
  <dcterms:created xsi:type="dcterms:W3CDTF">2022-11-26T12:08:09Z</dcterms:created>
  <dcterms:modified xsi:type="dcterms:W3CDTF">2024-05-17T01:17:52Z</dcterms:modified>
</cp:coreProperties>
</file>